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28800" windowHeight="12300"/>
  </bookViews>
  <sheets>
    <sheet name="Хонорар СМЕТКА" sheetId="1" r:id="rId1"/>
    <sheet name="Доп_разходи" sheetId="7" r:id="rId2"/>
    <sheet name="Коефициенти" sheetId="4" r:id="rId3"/>
    <sheet name="Становища и други" sheetId="6" r:id="rId4"/>
    <sheet name="DataHon" sheetId="2" r:id="rId5"/>
    <sheet name="Авторски" sheetId="8" r:id="rId6"/>
  </sheets>
  <calcPr calcId="162913"/>
</workbook>
</file>

<file path=xl/calcChain.xml><?xml version="1.0" encoding="utf-8"?>
<calcChain xmlns="http://schemas.openxmlformats.org/spreadsheetml/2006/main">
  <c r="H9" i="7" l="1"/>
  <c r="I9" i="7" s="1"/>
  <c r="H7" i="7"/>
  <c r="I7" i="7" s="1"/>
  <c r="H8" i="7"/>
  <c r="I8" i="7" s="1"/>
  <c r="F16" i="7"/>
  <c r="F10" i="7"/>
  <c r="I6" i="7" l="1"/>
  <c r="H25" i="8" s="1"/>
  <c r="I25" i="8" s="1"/>
  <c r="I21" i="7"/>
  <c r="I20" i="7"/>
  <c r="I19" i="7"/>
  <c r="F52" i="8"/>
  <c r="B52" i="8"/>
  <c r="E49" i="8"/>
  <c r="C45" i="8"/>
  <c r="C44" i="8"/>
  <c r="C43" i="8"/>
  <c r="G41" i="8"/>
  <c r="D41" i="8"/>
  <c r="F39" i="8"/>
  <c r="F37" i="8"/>
  <c r="F31" i="8"/>
  <c r="I24" i="8"/>
  <c r="I23" i="8"/>
  <c r="I22" i="8"/>
  <c r="F15" i="8"/>
  <c r="F13" i="8"/>
  <c r="I26" i="7" l="1"/>
  <c r="I25" i="7"/>
  <c r="I24" i="7"/>
  <c r="I23" i="7"/>
  <c r="I22" i="7"/>
  <c r="I18" i="7"/>
  <c r="H10" i="7"/>
  <c r="H17" i="7"/>
  <c r="I17" i="7" s="1"/>
  <c r="H16" i="7"/>
  <c r="I16" i="7" s="1"/>
  <c r="I27" i="7" l="1"/>
  <c r="I10" i="7"/>
  <c r="H26" i="8" s="1"/>
  <c r="I26" i="8" s="1"/>
  <c r="H27" i="8"/>
  <c r="I27" i="8" s="1"/>
  <c r="E21" i="1"/>
  <c r="I28" i="8" l="1"/>
  <c r="F47" i="8" s="1"/>
  <c r="F81" i="1"/>
  <c r="F80" i="1"/>
  <c r="F79" i="1"/>
  <c r="F82" i="1" s="1"/>
  <c r="C50" i="1"/>
  <c r="D50" i="1" s="1"/>
  <c r="E50" i="1" s="1"/>
  <c r="F72" i="1"/>
  <c r="F71" i="1"/>
  <c r="F70" i="1"/>
  <c r="C65" i="1"/>
  <c r="D65" i="1" s="1"/>
  <c r="E65" i="1" s="1"/>
  <c r="C46" i="1"/>
  <c r="D46" i="1" s="1"/>
  <c r="E46" i="1" s="1"/>
  <c r="C47" i="1"/>
  <c r="D47" i="1" s="1"/>
  <c r="E47" i="1" s="1"/>
  <c r="C48" i="1"/>
  <c r="D48" i="1" s="1"/>
  <c r="E48" i="1" s="1"/>
  <c r="C49" i="1"/>
  <c r="D49" i="1" s="1"/>
  <c r="E49" i="1" s="1"/>
  <c r="C42" i="1"/>
  <c r="D42" i="1" s="1"/>
  <c r="E42" i="1" s="1"/>
  <c r="C43" i="1"/>
  <c r="D43" i="1" s="1"/>
  <c r="E43" i="1" s="1"/>
  <c r="C44" i="1"/>
  <c r="D44" i="1" s="1"/>
  <c r="E44" i="1" s="1"/>
  <c r="C45" i="1"/>
  <c r="D45" i="1" s="1"/>
  <c r="E45" i="1" s="1"/>
  <c r="C51" i="1"/>
  <c r="D51" i="1" s="1"/>
  <c r="E51" i="1" s="1"/>
  <c r="C41" i="1"/>
  <c r="D41" i="1" s="1"/>
  <c r="F73" i="1" l="1"/>
  <c r="F74" i="1"/>
  <c r="F83" i="1"/>
  <c r="E41" i="1"/>
  <c r="B102" i="1" l="1"/>
  <c r="F23" i="1"/>
  <c r="F30" i="1" l="1"/>
  <c r="D32" i="1" s="1"/>
  <c r="D60" i="1" l="1"/>
  <c r="D58" i="1"/>
  <c r="D59" i="1"/>
  <c r="D61" i="1" l="1"/>
  <c r="C89" i="1"/>
  <c r="D30" i="1" l="1"/>
  <c r="F31" i="1" l="1"/>
  <c r="D33" i="1" s="1"/>
  <c r="D31" i="1" l="1"/>
  <c r="F34" i="1" l="1"/>
  <c r="F37" i="1" s="1"/>
  <c r="F65" i="1" l="1"/>
  <c r="F50" i="1"/>
  <c r="A50" i="1" s="1"/>
  <c r="F44" i="1"/>
  <c r="A44" i="1" s="1"/>
  <c r="F42" i="1"/>
  <c r="A42" i="1" s="1"/>
  <c r="F48" i="1"/>
  <c r="A48" i="1" s="1"/>
  <c r="F43" i="1"/>
  <c r="F41" i="1"/>
  <c r="A41" i="1" s="1"/>
  <c r="F51" i="1"/>
  <c r="A51" i="1" s="1"/>
  <c r="F47" i="1"/>
  <c r="A47" i="1" s="1"/>
  <c r="F45" i="1"/>
  <c r="A45" i="1" s="1"/>
  <c r="F49" i="1"/>
  <c r="A49" i="1" s="1"/>
  <c r="F46" i="1"/>
  <c r="A46" i="1" s="1"/>
  <c r="A43" i="1" l="1"/>
  <c r="F52" i="1"/>
  <c r="F55" i="1" s="1"/>
  <c r="F87" i="1" s="1"/>
  <c r="F58" i="1" l="1"/>
  <c r="F60" i="1"/>
  <c r="F59" i="1"/>
  <c r="F89" i="1" s="1"/>
  <c r="F15" i="1" l="1"/>
  <c r="F61" i="1"/>
  <c r="E15" i="1" l="1"/>
</calcChain>
</file>

<file path=xl/sharedStrings.xml><?xml version="1.0" encoding="utf-8"?>
<sst xmlns="http://schemas.openxmlformats.org/spreadsheetml/2006/main" count="394" uniqueCount="277">
  <si>
    <t>ТАБЛИЦА</t>
  </si>
  <si>
    <t xml:space="preserve">ЗА ОПРЕДЕЛЯНЕ НА ПРОЕКТАНТСКИЯ ХОНОРАР, </t>
  </si>
  <si>
    <t>ОБЩО</t>
  </si>
  <si>
    <t>лева</t>
  </si>
  <si>
    <t>%</t>
  </si>
  <si>
    <t>№</t>
  </si>
  <si>
    <t>Изготвяне на ПБЗ  / ПОИС / :</t>
  </si>
  <si>
    <t xml:space="preserve">Общо:  </t>
  </si>
  <si>
    <t xml:space="preserve">Консултации, експертизи и други подобни: </t>
  </si>
  <si>
    <t>Цена Е</t>
  </si>
  <si>
    <t>ОБЩО:</t>
  </si>
  <si>
    <t>Жилищни сгради</t>
  </si>
  <si>
    <t>Складови сгради и съоръжения без кран</t>
  </si>
  <si>
    <t>Складови сгради и съоръжения с кран</t>
  </si>
  <si>
    <t>Производствени сгради без кран</t>
  </si>
  <si>
    <t>Производствени сгради с кран</t>
  </si>
  <si>
    <t>Здравни сгради</t>
  </si>
  <si>
    <t>Спортни сгради и съоръжения</t>
  </si>
  <si>
    <t>Високи съоръжения (стълбове, комини, кули, мачти и др.)</t>
  </si>
  <si>
    <t>лв/кв.м</t>
  </si>
  <si>
    <t>Отделностоящи козирки и навеси</t>
  </si>
  <si>
    <t>Навеси и второстепенни постройки</t>
  </si>
  <si>
    <t>Рекламни съоръжения с височина до 10 метра</t>
  </si>
  <si>
    <t>Резервуари за течности</t>
  </si>
  <si>
    <t>ТАБЛИЦА  № 1</t>
  </si>
  <si>
    <t>ВИД СГРАДИ И СЪОРЪЖЕНИЯ</t>
  </si>
  <si>
    <t>СТРОИТЕЛНА  СТОЙНОСТ:</t>
  </si>
  <si>
    <t>Определяне на категорията на сложност на СК:</t>
  </si>
  <si>
    <t>І категория</t>
  </si>
  <si>
    <t>ІІ категория</t>
  </si>
  <si>
    <t>ІІІ категория</t>
  </si>
  <si>
    <t>ІV категория</t>
  </si>
  <si>
    <t>V категория</t>
  </si>
  <si>
    <t>Определяне на % А,  в зависимост от строителната</t>
  </si>
  <si>
    <t>Определяне на строителната стойност:</t>
  </si>
  <si>
    <t>СТОЙНОСТ:</t>
  </si>
  <si>
    <t>1.</t>
  </si>
  <si>
    <t>1.1.</t>
  </si>
  <si>
    <t>1.1.1.</t>
  </si>
  <si>
    <t>1.1.2.</t>
  </si>
  <si>
    <t>1.2.</t>
  </si>
  <si>
    <t>1.3.</t>
  </si>
  <si>
    <t>1.3.1.</t>
  </si>
  <si>
    <t>1.3.2.</t>
  </si>
  <si>
    <t>ИНТЕРПОЛИРАН   % :</t>
  </si>
  <si>
    <t>1.4.</t>
  </si>
  <si>
    <t>1.5.</t>
  </si>
  <si>
    <t>Коеф.</t>
  </si>
  <si>
    <t>КОРЕКЦИОННА ЦЕНА ОТ  КОЕФИЦИЕНТИ:</t>
  </si>
  <si>
    <t>НЕКОРЕГИРАНА БАЗОВА ЦЕНА НА ПРОЕКТА :</t>
  </si>
  <si>
    <t>Определяне на некоригираната базова цена:</t>
  </si>
  <si>
    <t>2.</t>
  </si>
  <si>
    <t>2.1.</t>
  </si>
  <si>
    <t>2.2.</t>
  </si>
  <si>
    <t>ДРУГИ  ДЕЙНОСТИ  И  КОРЕКЦИОННИ  УСЛОВИЯ:</t>
  </si>
  <si>
    <t>3.</t>
  </si>
  <si>
    <t>2.3.</t>
  </si>
  <si>
    <t>ИДЕЕН ПРОЕКТ:</t>
  </si>
  <si>
    <t>ТЕХНИЧЕСКИ ПРОЕКТ:</t>
  </si>
  <si>
    <t>РАБОТЕН ПРОЕКТ, ДЕТАЙЛИ, ЧЕРТЕЖИ, СПЕЦИФ.:</t>
  </si>
  <si>
    <t>Разпределение на цената по ПРОЕКТНИ ФАЗИ, в зависимост от категорията на сложност :</t>
  </si>
  <si>
    <t>4.</t>
  </si>
  <si>
    <t>Изготвяне на становища:</t>
  </si>
  <si>
    <t>5.</t>
  </si>
  <si>
    <t>6.</t>
  </si>
  <si>
    <t>Изготвяне на проект за временно строителство :</t>
  </si>
  <si>
    <t>Конструктивен проект за скулптурни композиции:</t>
  </si>
  <si>
    <t>КАТЕГОРИЗАЦИЯ ПО СЛОЖНОСТ НА КОНСТРУКЦИЯТА:</t>
  </si>
  <si>
    <t>ОБЩО РАЗХОДИ:</t>
  </si>
  <si>
    <t>Изготвяне на допълнителен екз.от проекта /над 3 к-та /-бр.</t>
  </si>
  <si>
    <t>ЛЕВА</t>
  </si>
  <si>
    <t>/ инж. Атанас ТОДОРОВ /</t>
  </si>
  <si>
    <t>ИЗГОТВИЛ   ПРОЕКТАНТ:</t>
  </si>
  <si>
    <t>СТОЙНОСТ</t>
  </si>
  <si>
    <t>НА  СТРОИТЕЛНАТА  КОНСТРУКЦИЯ</t>
  </si>
  <si>
    <t>ПО РЕД</t>
  </si>
  <si>
    <t>%  ЗА  КАТЕГОРИЯ  НА  СЛОЖНОСТ</t>
  </si>
  <si>
    <t>ФАЗА:</t>
  </si>
  <si>
    <t>Дата:</t>
  </si>
  <si>
    <t xml:space="preserve">гр.  </t>
  </si>
  <si>
    <t>П л о в д и в</t>
  </si>
  <si>
    <t>ЦЕНА ЗА РАЗРАБОТКА НА ПРОЕКТ ВЪВ ФАЗА:</t>
  </si>
  <si>
    <t>ОСНОВНА  ЦЕНА  ЗА  ПРОЕКТА:</t>
  </si>
  <si>
    <t>Част:</t>
  </si>
  <si>
    <t>СТРОИТЕЛНО - КОНСТРУКТИВНА</t>
  </si>
  <si>
    <t>до 2008</t>
  </si>
  <si>
    <t>лин.м.</t>
  </si>
  <si>
    <t>СЪГЛАСНО  чл.7 ал.(1) и ал.(2), т.1 от МЕТОДИКА за определяне на размера на възнагражденията за предоставяне на проектантски услуги от инженерите в устройственото планиране и в инвестиционното проектиране, приета на основание чл.6, т.7 и чл.29 от ЗКАИИП</t>
  </si>
  <si>
    <t>/ В сила от 01.01.2008 г. /</t>
  </si>
  <si>
    <t>ВЪЗЛОЖИТЕЛ:</t>
  </si>
  <si>
    <t>ПРОВЕРКА :</t>
  </si>
  <si>
    <t>Административни, обществени и обслужващи сгради до 20 етажа</t>
  </si>
  <si>
    <t>куб.м.</t>
  </si>
  <si>
    <t>ПРИЕМАМ  СТОЙНОСТТА  НА  ДОГОВОРА!</t>
  </si>
  <si>
    <r>
      <t>Строеж:</t>
    </r>
    <r>
      <rPr>
        <sz val="12"/>
        <rFont val="Times New Roman"/>
        <family val="1"/>
        <charset val="204"/>
      </rPr>
      <t xml:space="preserve"> </t>
    </r>
  </si>
  <si>
    <t xml:space="preserve">                  </t>
  </si>
  <si>
    <t>/                                            /</t>
  </si>
  <si>
    <t>РЗП на строежа :</t>
  </si>
  <si>
    <t>Определяне на основната цена при следващо прилагане / пригаждане на ПРОЕКТ при непроменени въздействия и геоложки условия:</t>
  </si>
  <si>
    <r>
      <t xml:space="preserve">Базисни единични цени отчетени от </t>
    </r>
    <r>
      <rPr>
        <b/>
        <sz val="9"/>
        <color indexed="10"/>
        <rFont val="Times New Roman"/>
        <family val="1"/>
        <charset val="204"/>
      </rPr>
      <t>Таблица № 1</t>
    </r>
    <r>
      <rPr>
        <b/>
        <sz val="9"/>
        <rFont val="Times New Roman"/>
        <family val="1"/>
        <charset val="204"/>
      </rPr>
      <t xml:space="preserve"> за:</t>
    </r>
  </si>
  <si>
    <t>Определяне основната цена на проекта по част  " СТРОИТЕЛНО-КОНСТРУКТИВНА "</t>
  </si>
  <si>
    <t>Въведи!</t>
  </si>
  <si>
    <r>
      <t>ВЪЗЛОЖИТЕЛ:</t>
    </r>
    <r>
      <rPr>
        <sz val="12"/>
        <rFont val="Times New Roman"/>
        <family val="1"/>
        <charset val="204"/>
      </rPr>
      <t xml:space="preserve"> </t>
    </r>
  </si>
  <si>
    <r>
      <t>ИЗПЪЛНИТЕЛ:</t>
    </r>
    <r>
      <rPr>
        <sz val="12"/>
        <rFont val="Times New Roman"/>
        <family val="1"/>
        <charset val="204"/>
      </rPr>
      <t xml:space="preserve"> </t>
    </r>
  </si>
  <si>
    <r>
      <t xml:space="preserve">стойност и категорията </t>
    </r>
    <r>
      <rPr>
        <b/>
        <sz val="9"/>
        <color indexed="10"/>
        <rFont val="Times New Roman"/>
        <family val="1"/>
        <charset val="204"/>
      </rPr>
      <t xml:space="preserve">  / отчетено от Таблица № 3 / </t>
    </r>
    <r>
      <rPr>
        <b/>
        <sz val="9"/>
        <rFont val="Times New Roman"/>
        <family val="1"/>
        <charset val="204"/>
      </rPr>
      <t>:</t>
    </r>
  </si>
  <si>
    <t>Избери!</t>
  </si>
  <si>
    <t>Корекционни коефициети при :</t>
  </si>
  <si>
    <t>Коеф. K</t>
  </si>
  <si>
    <t>(лева)</t>
  </si>
  <si>
    <t>01_Избери!</t>
  </si>
  <si>
    <t>02_БДС - РД-02-20-02/2012 - VІІ степен</t>
  </si>
  <si>
    <t>03_БДС - РД-02-20-02/2012 - VІІІ степен</t>
  </si>
  <si>
    <t>04_БДС - РД-02-20-02/2012 - ІХ степен</t>
  </si>
  <si>
    <t>05_ЕС8 при концепция с ниско дисипативно поведение</t>
  </si>
  <si>
    <t>06_ЕС8 при възприет среден клас на дуктилно поведениe DCM</t>
  </si>
  <si>
    <t>07_ЕС8 при възприет висок клас на дуктилно поведениe DCН</t>
  </si>
  <si>
    <r>
      <t>08_ЕС8-3 при гранично състояние „Близко до разрушаване“</t>
    </r>
    <r>
      <rPr>
        <b/>
        <sz val="9"/>
        <color rgb="FFFF0000"/>
        <rFont val="Times New Roman"/>
        <family val="1"/>
        <charset val="204"/>
      </rPr>
      <t>Х</t>
    </r>
    <r>
      <rPr>
        <b/>
        <sz val="8"/>
        <color rgb="FFFF0000"/>
        <rFont val="Times New Roman"/>
        <family val="1"/>
        <charset val="204"/>
      </rPr>
      <t>BG</t>
    </r>
    <r>
      <rPr>
        <b/>
        <sz val="9"/>
        <color rgb="FFFF0000"/>
        <rFont val="Times New Roman"/>
        <family val="1"/>
        <charset val="204"/>
      </rPr>
      <t>Х</t>
    </r>
  </si>
  <si>
    <t>09_ЕС8-3 при гранично състояние „Значителни повреди“</t>
  </si>
  <si>
    <t>10_ЕС8-3 при гранично състояние „Ограничени повреди“</t>
  </si>
  <si>
    <t>11_Ветрови натоварвания с динамична пулсационна компонента:</t>
  </si>
  <si>
    <t>13_Воден подем или преместване:</t>
  </si>
  <si>
    <t>14_Фундаментна плоча или скара:</t>
  </si>
  <si>
    <t>16_Пилотно фундиране:</t>
  </si>
  <si>
    <t>17_Сложни разчленени обеми или различна етажност:</t>
  </si>
  <si>
    <t>18_Комбинирани стомано-стоманобетонови конструкции:</t>
  </si>
  <si>
    <t>19_Сглобяемо-монолитни стоманобетонови конструкции:</t>
  </si>
  <si>
    <t>20_Цялостно със стоманени /дървени / конструкции:</t>
  </si>
  <si>
    <t>21_Частично със стоманени /дървени / конструкции:</t>
  </si>
  <si>
    <t>23_Разработка на производствени чертежи ( фаза КМД ):</t>
  </si>
  <si>
    <t>24_Проектантска услуга за изпълнение в чужбина</t>
  </si>
  <si>
    <t>25_Разработка на проект за защита от корозия:</t>
  </si>
  <si>
    <t>26_Разработка на проект за огнезащита:</t>
  </si>
  <si>
    <t>27_Реконстр.и преустройства при наличие на проект.докум.</t>
  </si>
  <si>
    <t>28_Реконстр.и преустройства без проектна документация</t>
  </si>
  <si>
    <t>29_Изменения, допълнения и преработки с % прераб.под 50</t>
  </si>
  <si>
    <t>30_Конструкции на сгради, паметници на културата:</t>
  </si>
  <si>
    <t>31_Възлагане на допълн. варианти на ИП-за всеки следващ +50%</t>
  </si>
  <si>
    <t>33_Ускорено проектиране ( К = 1,2 до 1,5 ):</t>
  </si>
  <si>
    <t xml:space="preserve">                                                            ПРОЦЕНТ за ниската  стойност:</t>
  </si>
  <si>
    <t xml:space="preserve">                                                            ПРОЦЕНТ за  високата  стойност:</t>
  </si>
  <si>
    <t>1.3.3.</t>
  </si>
  <si>
    <t>1.3.4.</t>
  </si>
  <si>
    <t xml:space="preserve">                                                           Таблична стойност по-ниска от строителната:</t>
  </si>
  <si>
    <t xml:space="preserve"> Таблична стойност по-висока от строителната:</t>
  </si>
  <si>
    <t>Определяне на корекционни коефициенти за добавена стойност  при :</t>
  </si>
  <si>
    <t>02_Прилагане / пригаждане на чуждестранен проект в България:</t>
  </si>
  <si>
    <t>03_При огледален образ</t>
  </si>
  <si>
    <t>05_Всяко прилагане /пригаждане/ на проекта след петото:</t>
  </si>
  <si>
    <t>Обемно-устройствени проучвания, засягащи конструктивни части:</t>
  </si>
  <si>
    <t>Изготвяне на ПУСО:</t>
  </si>
  <si>
    <t>ТАБЛИЦА ЗА ОПРЕДЕЛЯНЕ НА ДОПЪЛНИТЕЛНИТЕ РАЗХОДИ:</t>
  </si>
  <si>
    <t>Мярка</t>
  </si>
  <si>
    <t>км.</t>
  </si>
  <si>
    <t>лв.</t>
  </si>
  <si>
    <t>Цена за единица</t>
  </si>
  <si>
    <t>Количество</t>
  </si>
  <si>
    <t>ОБЩО Количество</t>
  </si>
  <si>
    <t>БРОЙ подобни</t>
  </si>
  <si>
    <t>Други свързани офис разходи в лв.:</t>
  </si>
  <si>
    <t>Проектант с пълна проектантска правоспособност</t>
  </si>
  <si>
    <t>Проектант с непълна проектантска правоспособност</t>
  </si>
  <si>
    <t>Технически сътрудник</t>
  </si>
  <si>
    <t>Вложено време</t>
  </si>
  <si>
    <t>Средна часова ставка</t>
  </si>
  <si>
    <t>(часове)</t>
  </si>
  <si>
    <r>
      <t xml:space="preserve">ПРИЛАГАНЕ / ПРИГАЖДАНЕ НА ПРОЕКТ </t>
    </r>
    <r>
      <rPr>
        <b/>
        <sz val="8"/>
        <rFont val="Times New Roman"/>
        <family val="1"/>
        <charset val="204"/>
      </rPr>
      <t>(Следващо при непроменени въздействия и  геоложки условия)</t>
    </r>
    <r>
      <rPr>
        <b/>
        <sz val="10"/>
        <rFont val="Times New Roman"/>
        <family val="1"/>
        <charset val="204"/>
      </rPr>
      <t>:</t>
    </r>
  </si>
  <si>
    <t>ЗА КОНТРОЛ  НА  ПРОЕКТА:</t>
  </si>
  <si>
    <t>БАЗА  ИСТОРИЯ</t>
  </si>
  <si>
    <r>
      <t xml:space="preserve">ИЗГОТВЯНЕ НА СТАНОВИЩЕ:                                 </t>
    </r>
    <r>
      <rPr>
        <sz val="10"/>
        <rFont val="Times New Roman"/>
        <family val="1"/>
        <charset val="204"/>
      </rPr>
      <t>(</t>
    </r>
    <r>
      <rPr>
        <sz val="8"/>
        <rFont val="Times New Roman"/>
        <family val="1"/>
        <charset val="204"/>
      </rPr>
      <t>с указания за изпълнение без графичен материал)</t>
    </r>
  </si>
  <si>
    <t>Административни, обществени и обслужващи сгради над 20 етажа</t>
  </si>
  <si>
    <t>Пилотно фундиране за 1 брой пилот (средно)</t>
  </si>
  <si>
    <t>Шлицови стени (средно)</t>
  </si>
  <si>
    <t>Анкерирани шлицови стени (средно)</t>
  </si>
  <si>
    <t>DIM</t>
  </si>
  <si>
    <r>
      <t>(m';m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;m</t>
    </r>
    <r>
      <rPr>
        <vertAlign val="superscript"/>
        <sz val="8"/>
        <rFont val="Times New Roman"/>
        <family val="1"/>
        <charset val="204"/>
      </rPr>
      <t>3</t>
    </r>
    <r>
      <rPr>
        <sz val="8"/>
        <rFont val="Times New Roman"/>
        <family val="1"/>
        <charset val="204"/>
      </rPr>
      <t>)</t>
    </r>
  </si>
  <si>
    <r>
      <t>лв/m';m</t>
    </r>
    <r>
      <rPr>
        <vertAlign val="superscript"/>
        <sz val="8"/>
        <rFont val="Times New Roman"/>
        <family val="1"/>
        <charset val="204"/>
      </rPr>
      <t>2</t>
    </r>
    <r>
      <rPr>
        <sz val="8"/>
        <rFont val="Times New Roman"/>
        <family val="1"/>
        <charset val="204"/>
      </rPr>
      <t>;m</t>
    </r>
    <r>
      <rPr>
        <vertAlign val="superscript"/>
        <sz val="8"/>
        <rFont val="Times New Roman"/>
        <family val="1"/>
        <charset val="204"/>
      </rPr>
      <t>3</t>
    </r>
  </si>
  <si>
    <t>22_Конструкции с болтови (нитовани) съединения:</t>
  </si>
  <si>
    <t>15_Фундиране с подколонници, възглавници и обикновено фундиране в льос:</t>
  </si>
  <si>
    <t>12_Фундиране при терени с наклон над 10 %:</t>
  </si>
  <si>
    <r>
      <rPr>
        <b/>
        <sz val="10"/>
        <rFont val="Times New Roman"/>
        <family val="1"/>
        <charset val="204"/>
      </rPr>
      <t>%</t>
    </r>
    <r>
      <rPr>
        <b/>
        <sz val="8"/>
        <rFont val="Times New Roman"/>
        <family val="1"/>
        <charset val="204"/>
      </rPr>
      <t xml:space="preserve"> min10%</t>
    </r>
  </si>
  <si>
    <t>32_Проектиране на уникални конструкции или в аварийни ситуации:</t>
  </si>
  <si>
    <t>04_От първо до пето прилагане /пригаждане/ на проекта:</t>
  </si>
  <si>
    <t>Басейни с обем до 100 куб. м в оградени поземлени имоти:</t>
  </si>
  <si>
    <t>При малки реконструкции и преустройства, промяна предназначението на обекта, основни ремонти и др.:</t>
  </si>
  <si>
    <t>Монтаж на инсталации за производство на електрическа енергия, топлинна енергия и/или енергия за охлаждане от възобновяеми източници с обща инсталирана мощност до 30 kW включително към съществуващите сгради в урбанизираните територии, в т.ч. върху покривните и фасадните им конструкции и в собствените им поземлени имоти:</t>
  </si>
  <si>
    <t>Подпорни стени с височина от 1,20 м до 2 м над нивото на прилежащия в основата им терен, когато не са елемент на транспортни обекти:</t>
  </si>
  <si>
    <t>Плътни огради на урегулирани поземлени имоти с височина на плътната част от 0,60 м до 2,20 м, с изключение на случаите по чл. 48, ал. 9:</t>
  </si>
  <si>
    <t>Изграждане на физическа инфраструктура за разполагане на кабелни електронни съобщителни мрежи в сгради, в т.ч. в режим на съсобственост или етажна собственост</t>
  </si>
  <si>
    <t>Изграждане на физическа инфраструктура за разполагане на кабелни електронни съобщителни мрежи от регулационната линия на имота, в който се изгражда, до входната точка на мрежата в сградата.</t>
  </si>
  <si>
    <t>Селскостопански постройки и строежи от допълващото застрояване по чл. 44 (Селскостопански от всякакъв вид) и по чл. 46, ал.1 ( Второстепенни постройки на допълващото застрояване - летни кухни и леки постройки за отоплителни материали и инвентар, кладенци, чешми, септични ями и временни тоалетни) от ЗУТ:</t>
  </si>
  <si>
    <t>Визуализация на проект:</t>
  </si>
  <si>
    <t>Предварителни / Прединвестиционни / проучвания (мин.10%):</t>
  </si>
  <si>
    <t>Проектиране с индивидуални (несерийни) строителни продукти:</t>
  </si>
  <si>
    <t>Изготвяне на количествени сметки (мин.4%):</t>
  </si>
  <si>
    <t>Изготвяне на стойностни сметки (мин.4%):</t>
  </si>
  <si>
    <t>Проектиране на изменения, допълнения, преработки и други подобни:</t>
  </si>
  <si>
    <t>При малки реконструкции и преустройства, промяна предназначение, основни ремонти и др.:</t>
  </si>
  <si>
    <t>Изготвяне на "Задание за проектиране" (мин.5%):</t>
  </si>
  <si>
    <t>Изготвяне на "Тръжна документация" (мин.10%):</t>
  </si>
  <si>
    <t>Изготвяне на технически спецификации (условия) за изпълнение и контрол (мин.5%):</t>
  </si>
  <si>
    <t>Изготвяне на екзекутивна документация (мин.10%):</t>
  </si>
  <si>
    <t>Инвеститорски и инженерен контрол по реализиране на инвестиционен проект, координиране на изпълнението до завършване на строежа и въвеждането на обекта в експлоатация:</t>
  </si>
  <si>
    <t>Изготвяне на инструкция за експлоатация, поддръжка и проект за мониторинг на сградата или съоръжението :</t>
  </si>
  <si>
    <t>Изготвяне на синтензни (координационни) планове на сградата или съоръжението (мин.10%):</t>
  </si>
  <si>
    <t>Заснемане на съществуващи сгради и съоръжения (мин.20% от съответната част):</t>
  </si>
  <si>
    <t>Други дейности и видове работи, непосочени в приложенията:</t>
  </si>
  <si>
    <t>БАЗОВА ТАБЛИЦА  № 3</t>
  </si>
  <si>
    <t>Еднофазно ТП/РП</t>
  </si>
  <si>
    <t>Пътни разходи с общ.транспорт в лв. /в една посока /:</t>
  </si>
  <si>
    <t>Времепътуване в часове /в една посока с Vср.=60км/ч,  при часова ставка на пътуващия:</t>
  </si>
  <si>
    <t>Пътни разходи с личен транспорт (в лв. за 100 км), при разстояние до строежа в км. / в една посока /:</t>
  </si>
  <si>
    <t>ИЗПЪЛНИТЕЛ:</t>
  </si>
  <si>
    <t>инж. Атанас Тодоров</t>
  </si>
  <si>
    <t>СТРОЕЖ:</t>
  </si>
  <si>
    <t>ХОНОРАР - СМЕТКА  №</t>
  </si>
  <si>
    <t>за отчитане на разходите</t>
  </si>
  <si>
    <t>ОТНОСНО:</t>
  </si>
  <si>
    <t>АВТОРСКИ НАДЗОР</t>
  </si>
  <si>
    <t>ПО  ДОГОВОР</t>
  </si>
  <si>
    <t>АН-18</t>
  </si>
  <si>
    <t>от</t>
  </si>
  <si>
    <t>10.12.2018</t>
  </si>
  <si>
    <t xml:space="preserve">     Днес</t>
  </si>
  <si>
    <t>24.02.2019</t>
  </si>
  <si>
    <t>г.,  долуподписаният</t>
  </si>
  <si>
    <t>в изпълнение на задълженията ми по горецитирания договор и по покана на  ВЪЗЛОЖИТЕЛЯ</t>
  </si>
  <si>
    <t>извърших  дейности  свързани  с  провеждането  на:</t>
  </si>
  <si>
    <t>във връзка с промяна  на  обстоятелствата, свързани със строежа. След направените огледи,</t>
  </si>
  <si>
    <t>анализи и оценки се съставиха свързаните  с  етапа и обстоятелствата строителни книжа за</t>
  </si>
  <si>
    <t>досието на обекта.</t>
  </si>
  <si>
    <t>За изпълнение на дейностите са извършени следните разходи, определени по вложено време и калкулации:</t>
  </si>
  <si>
    <t>Ценообразуващи елементи</t>
  </si>
  <si>
    <t>Ед.цена</t>
  </si>
  <si>
    <t>Стойност</t>
  </si>
  <si>
    <t>час</t>
  </si>
  <si>
    <t>ДА</t>
  </si>
  <si>
    <t>* При наличие на други разходи по калкулации се прилага разбивка за тях и разходооправдателни документи.</t>
  </si>
  <si>
    <t>Съставил:</t>
  </si>
  <si>
    <t>/</t>
  </si>
  <si>
    <t>АКТ   №</t>
  </si>
  <si>
    <t>Обр.1.1</t>
  </si>
  <si>
    <t xml:space="preserve">за разплащане на проектантска услуга, свързана с  </t>
  </si>
  <si>
    <t>Днес</t>
  </si>
  <si>
    <t>, подписаните представители на</t>
  </si>
  <si>
    <t>ВЪЗЛОЖИТЕЛЯ:</t>
  </si>
  <si>
    <t>и ИЗПЪЛНИТЕЛЯ:</t>
  </si>
  <si>
    <t>установихме, че Изпълнителят е изпълнил задълженията си  в съответствие с договорните условия и следва да  се изплати хонорара, определен със горната  хонорар-сметка.</t>
  </si>
  <si>
    <t>ОБЩА СУМА ЗА ИЗПЛАЩАНЕ:</t>
  </si>
  <si>
    <t>Приложение:</t>
  </si>
  <si>
    <t>Хонорар-сметка  №</t>
  </si>
  <si>
    <t>лв./100 км.</t>
  </si>
  <si>
    <t>лв./билет</t>
  </si>
  <si>
    <t>лв./час</t>
  </si>
  <si>
    <t>Нощувки в лв. / С праг, съгласно наредбата за командировките /:</t>
  </si>
  <si>
    <t>лв./нощ.</t>
  </si>
  <si>
    <t>Разходи за комуникации (телефон, факс, интернет, куриер, поща и др.)</t>
  </si>
  <si>
    <t xml:space="preserve">Количество </t>
  </si>
  <si>
    <t>лв./брой</t>
  </si>
  <si>
    <t>Отчетено разстояние в километри от офиса на проектанта до строежа:</t>
  </si>
  <si>
    <t>Вложено време за подготовка в офиса на проектанта:</t>
  </si>
  <si>
    <t>ОПРЕДЕЛЯНЕ НА ДОПЪЛНИТЕЛНИТЕ РАЗХОДИ ПО ВРЕМЕ:</t>
  </si>
  <si>
    <t>ОПРЕДЕЛЯНЕ НА ДОПЪЛНИТЕЛНИТЕ РАЗХОДИ ПО КАЛКУЛАЦИИ:</t>
  </si>
  <si>
    <t>от проектант с ППП</t>
  </si>
  <si>
    <t>от технически сътрудник</t>
  </si>
  <si>
    <t>от проектант с ОПП</t>
  </si>
  <si>
    <t>вложено време в проектантското бюро</t>
  </si>
  <si>
    <t>време за пътуване до и обратно от строежа</t>
  </si>
  <si>
    <t>други разходи по калкулации:</t>
  </si>
  <si>
    <t>вложено време на строежа от технически сътрудник</t>
  </si>
  <si>
    <t>вложено време на строежа от проектант с ОПП</t>
  </si>
  <si>
    <t>вложено време на строежа от проектант с ППП</t>
  </si>
  <si>
    <r>
      <t xml:space="preserve">Допълнителни разходи по таблица </t>
    </r>
    <r>
      <rPr>
        <sz val="8"/>
        <rFont val="Times New Roman"/>
        <family val="1"/>
        <charset val="204"/>
      </rPr>
      <t>(въведени в Доп.разходи)</t>
    </r>
    <r>
      <rPr>
        <sz val="10"/>
        <rFont val="Times New Roman"/>
        <family val="1"/>
        <charset val="204"/>
      </rPr>
      <t>:</t>
    </r>
  </si>
  <si>
    <t>ЗА ДРУГИ  ДЕЙНОСТИ  ИЛИ  УСЛУГИ:</t>
  </si>
  <si>
    <t>ТЕХНИЧЕСКИ КОНТРОЛ</t>
  </si>
  <si>
    <t>Радостина</t>
  </si>
  <si>
    <t>Общ хонорар по сметката за посещението:</t>
  </si>
  <si>
    <t>ОКОНЧАТЕЛНА СТОЙНОСТ ЗА ДОГОВОР: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</si>
</sst>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5" x14ac:knownFonts="1">
    <font>
      <sz val="10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Arial"/>
      <family val="2"/>
      <charset val="204"/>
    </font>
    <font>
      <b/>
      <sz val="12"/>
      <color indexed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4"/>
      <color indexed="10"/>
      <name val="Times New Roman"/>
      <family val="1"/>
      <charset val="204"/>
    </font>
    <font>
      <sz val="6"/>
      <color indexed="10"/>
      <name val="Times New Roman"/>
      <family val="1"/>
      <charset val="204"/>
    </font>
    <font>
      <sz val="10"/>
      <color indexed="5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6"/>
      <name val="Times New Roman"/>
      <family val="1"/>
      <charset val="204"/>
    </font>
    <font>
      <i/>
      <sz val="8"/>
      <name val="Times New Roman"/>
      <family val="1"/>
      <charset val="204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sz val="9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rgb="FFFF0000"/>
      <name val="Times New Roman"/>
      <family val="1"/>
      <charset val="204"/>
    </font>
    <font>
      <b/>
      <sz val="9"/>
      <color rgb="FFFF0000"/>
      <name val="Times New Roman"/>
      <family val="1"/>
      <charset val="204"/>
    </font>
    <font>
      <sz val="14"/>
      <name val="Arial"/>
      <family val="2"/>
      <charset val="204"/>
    </font>
    <font>
      <sz val="10"/>
      <color theme="0" tint="-0.14999847407452621"/>
      <name val="Times New Roman"/>
      <family val="1"/>
      <charset val="204"/>
    </font>
    <font>
      <b/>
      <sz val="10"/>
      <color rgb="FFFFFFCC"/>
      <name val="Times New Roman"/>
      <family val="1"/>
      <charset val="204"/>
    </font>
    <font>
      <b/>
      <sz val="8"/>
      <color indexed="1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10"/>
      <name val="Times New Roman"/>
      <family val="1"/>
      <charset val="204"/>
    </font>
    <font>
      <sz val="8"/>
      <name val="Arial"/>
      <family val="2"/>
      <charset val="204"/>
    </font>
    <font>
      <b/>
      <sz val="8"/>
      <color rgb="FFFFFFCC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0" tint="-0.249977111117893"/>
      <name val="Times New Roman"/>
      <family val="1"/>
      <charset val="204"/>
    </font>
    <font>
      <sz val="8"/>
      <color theme="0" tint="-0.34998626667073579"/>
      <name val="Times New Roman"/>
      <family val="1"/>
      <charset val="204"/>
    </font>
    <font>
      <vertAlign val="superscript"/>
      <sz val="8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2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CC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8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6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49" fontId="3" fillId="0" borderId="0" xfId="0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0" fontId="3" fillId="0" borderId="0" xfId="0" applyFont="1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0" fillId="6" borderId="8" xfId="0" applyFill="1" applyBorder="1" applyAlignment="1">
      <alignment horizontal="center"/>
    </xf>
    <xf numFmtId="0" fontId="0" fillId="6" borderId="6" xfId="0" applyFill="1" applyBorder="1"/>
    <xf numFmtId="0" fontId="2" fillId="2" borderId="4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49" fontId="5" fillId="0" borderId="0" xfId="0" applyNumberFormat="1" applyFont="1" applyBorder="1" applyAlignment="1">
      <alignment horizontal="right"/>
    </xf>
    <xf numFmtId="0" fontId="3" fillId="0" borderId="0" xfId="0" applyFont="1" applyBorder="1"/>
    <xf numFmtId="2" fontId="3" fillId="0" borderId="0" xfId="0" applyNumberFormat="1" applyFont="1" applyBorder="1" applyAlignment="1">
      <alignment horizontal="center"/>
    </xf>
    <xf numFmtId="2" fontId="3" fillId="0" borderId="0" xfId="0" applyNumberFormat="1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0" fillId="0" borderId="15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0" fontId="17" fillId="0" borderId="18" xfId="0" applyFont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4" fillId="0" borderId="0" xfId="0" applyFont="1" applyAlignment="1"/>
    <xf numFmtId="0" fontId="19" fillId="0" borderId="0" xfId="0" applyFont="1" applyAlignment="1"/>
    <xf numFmtId="0" fontId="3" fillId="0" borderId="0" xfId="0" applyFont="1" applyBorder="1" applyAlignment="1"/>
    <xf numFmtId="2" fontId="4" fillId="0" borderId="0" xfId="0" applyNumberFormat="1" applyFont="1" applyAlignment="1">
      <alignment horizontal="center"/>
    </xf>
    <xf numFmtId="49" fontId="14" fillId="0" borderId="0" xfId="0" applyNumberFormat="1" applyFont="1" applyBorder="1" applyAlignment="1">
      <alignment horizontal="right"/>
    </xf>
    <xf numFmtId="0" fontId="26" fillId="0" borderId="0" xfId="0" applyFont="1" applyAlignment="1">
      <alignment horizontal="left"/>
    </xf>
    <xf numFmtId="0" fontId="25" fillId="0" borderId="0" xfId="0" applyFont="1" applyAlignment="1">
      <alignment horizontal="center"/>
    </xf>
    <xf numFmtId="49" fontId="5" fillId="0" borderId="0" xfId="0" applyNumberFormat="1" applyFont="1" applyAlignment="1">
      <alignment horizontal="right"/>
    </xf>
    <xf numFmtId="0" fontId="5" fillId="0" borderId="0" xfId="0" applyFont="1"/>
    <xf numFmtId="0" fontId="0" fillId="0" borderId="2" xfId="0" applyBorder="1" applyAlignment="1">
      <alignment wrapText="1"/>
    </xf>
    <xf numFmtId="3" fontId="17" fillId="0" borderId="19" xfId="0" applyNumberFormat="1" applyFont="1" applyBorder="1" applyAlignment="1">
      <alignment horizontal="right"/>
    </xf>
    <xf numFmtId="3" fontId="0" fillId="0" borderId="17" xfId="0" applyNumberFormat="1" applyBorder="1" applyAlignment="1">
      <alignment horizontal="right"/>
    </xf>
    <xf numFmtId="3" fontId="0" fillId="0" borderId="15" xfId="0" applyNumberFormat="1" applyBorder="1" applyAlignment="1">
      <alignment horizontal="right"/>
    </xf>
    <xf numFmtId="0" fontId="17" fillId="0" borderId="16" xfId="0" applyFont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17" fillId="0" borderId="15" xfId="0" applyFont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5" fillId="0" borderId="0" xfId="0" applyFont="1" applyBorder="1" applyAlignment="1">
      <alignment horizontal="right"/>
    </xf>
    <xf numFmtId="2" fontId="0" fillId="8" borderId="15" xfId="0" applyNumberFormat="1" applyFill="1" applyBorder="1" applyAlignment="1">
      <alignment horizontal="center"/>
    </xf>
    <xf numFmtId="0" fontId="17" fillId="0" borderId="0" xfId="0" applyFont="1"/>
    <xf numFmtId="0" fontId="2" fillId="0" borderId="15" xfId="0" applyFont="1" applyBorder="1"/>
    <xf numFmtId="0" fontId="0" fillId="0" borderId="15" xfId="0" applyBorder="1"/>
    <xf numFmtId="0" fontId="0" fillId="6" borderId="15" xfId="0" applyFill="1" applyBorder="1" applyAlignment="1">
      <alignment horizontal="center"/>
    </xf>
    <xf numFmtId="0" fontId="0" fillId="6" borderId="15" xfId="0" applyFill="1" applyBorder="1"/>
    <xf numFmtId="0" fontId="29" fillId="0" borderId="0" xfId="0" applyFont="1" applyAlignment="1">
      <alignment horizontal="center" vertical="center"/>
    </xf>
    <xf numFmtId="0" fontId="2" fillId="0" borderId="15" xfId="0" applyFont="1" applyBorder="1" applyAlignment="1">
      <alignment vertical="top"/>
    </xf>
    <xf numFmtId="0" fontId="0" fillId="0" borderId="15" xfId="0" applyBorder="1" applyAlignment="1">
      <alignment vertical="top" wrapText="1"/>
    </xf>
    <xf numFmtId="1" fontId="3" fillId="9" borderId="5" xfId="0" applyNumberFormat="1" applyFont="1" applyFill="1" applyBorder="1" applyAlignment="1">
      <alignment horizontal="center"/>
    </xf>
    <xf numFmtId="14" fontId="5" fillId="10" borderId="0" xfId="0" applyNumberFormat="1" applyFont="1" applyFill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right"/>
    </xf>
    <xf numFmtId="49" fontId="12" fillId="2" borderId="0" xfId="0" applyNumberFormat="1" applyFont="1" applyFill="1" applyBorder="1" applyAlignment="1">
      <alignment horizontal="center"/>
    </xf>
    <xf numFmtId="0" fontId="5" fillId="2" borderId="0" xfId="0" applyFont="1" applyFill="1" applyBorder="1"/>
    <xf numFmtId="4" fontId="3" fillId="2" borderId="0" xfId="0" applyNumberFormat="1" applyFont="1" applyFill="1" applyBorder="1" applyAlignment="1">
      <alignment horizontal="center"/>
    </xf>
    <xf numFmtId="2" fontId="3" fillId="2" borderId="0" xfId="0" applyNumberFormat="1" applyFont="1" applyFill="1" applyBorder="1" applyAlignment="1">
      <alignment horizontal="right"/>
    </xf>
    <xf numFmtId="0" fontId="20" fillId="2" borderId="0" xfId="0" applyFont="1" applyFill="1" applyBorder="1"/>
    <xf numFmtId="2" fontId="3" fillId="2" borderId="0" xfId="0" applyNumberFormat="1" applyFont="1" applyFill="1" applyBorder="1" applyAlignment="1">
      <alignment horizontal="center"/>
    </xf>
    <xf numFmtId="0" fontId="3" fillId="2" borderId="0" xfId="0" applyFont="1" applyFill="1" applyBorder="1"/>
    <xf numFmtId="49" fontId="5" fillId="10" borderId="0" xfId="0" applyNumberFormat="1" applyFont="1" applyFill="1" applyBorder="1" applyAlignment="1">
      <alignment horizontal="right"/>
    </xf>
    <xf numFmtId="0" fontId="8" fillId="10" borderId="0" xfId="0" applyFont="1" applyFill="1" applyBorder="1" applyAlignment="1">
      <alignment horizontal="right"/>
    </xf>
    <xf numFmtId="0" fontId="3" fillId="10" borderId="0" xfId="0" applyFont="1" applyFill="1" applyBorder="1" applyAlignment="1">
      <alignment horizontal="center"/>
    </xf>
    <xf numFmtId="2" fontId="7" fillId="10" borderId="0" xfId="0" applyNumberFormat="1" applyFont="1" applyFill="1" applyBorder="1" applyAlignment="1">
      <alignment horizontal="center"/>
    </xf>
    <xf numFmtId="4" fontId="7" fillId="10" borderId="0" xfId="0" applyNumberFormat="1" applyFont="1" applyFill="1" applyBorder="1" applyAlignment="1">
      <alignment horizontal="right"/>
    </xf>
    <xf numFmtId="2" fontId="3" fillId="10" borderId="5" xfId="0" applyNumberFormat="1" applyFont="1" applyFill="1" applyBorder="1" applyAlignment="1">
      <alignment horizontal="center"/>
    </xf>
    <xf numFmtId="0" fontId="5" fillId="10" borderId="0" xfId="0" applyFont="1" applyFill="1" applyBorder="1"/>
    <xf numFmtId="2" fontId="3" fillId="10" borderId="0" xfId="0" applyNumberFormat="1" applyFont="1" applyFill="1" applyBorder="1" applyAlignment="1">
      <alignment horizontal="center"/>
    </xf>
    <xf numFmtId="2" fontId="3" fillId="10" borderId="0" xfId="0" applyNumberFormat="1" applyFont="1" applyFill="1" applyBorder="1" applyAlignment="1">
      <alignment horizontal="right"/>
    </xf>
    <xf numFmtId="0" fontId="20" fillId="10" borderId="0" xfId="0" applyFont="1" applyFill="1" applyBorder="1"/>
    <xf numFmtId="0" fontId="5" fillId="10" borderId="0" xfId="0" applyFont="1" applyFill="1" applyBorder="1" applyAlignment="1">
      <alignment horizontal="center"/>
    </xf>
    <xf numFmtId="2" fontId="5" fillId="10" borderId="0" xfId="0" applyNumberFormat="1" applyFont="1" applyFill="1" applyBorder="1" applyAlignment="1">
      <alignment horizontal="right"/>
    </xf>
    <xf numFmtId="2" fontId="3" fillId="10" borderId="0" xfId="0" applyNumberFormat="1" applyFont="1" applyFill="1" applyBorder="1" applyAlignment="1"/>
    <xf numFmtId="1" fontId="30" fillId="10" borderId="0" xfId="0" applyNumberFormat="1" applyFont="1" applyFill="1" applyBorder="1" applyAlignment="1"/>
    <xf numFmtId="2" fontId="5" fillId="10" borderId="0" xfId="0" applyNumberFormat="1" applyFont="1" applyFill="1" applyBorder="1" applyAlignment="1">
      <alignment horizontal="center"/>
    </xf>
    <xf numFmtId="0" fontId="14" fillId="10" borderId="0" xfId="0" applyFont="1" applyFill="1" applyBorder="1" applyAlignment="1">
      <alignment horizontal="center"/>
    </xf>
    <xf numFmtId="2" fontId="14" fillId="10" borderId="0" xfId="0" applyNumberFormat="1" applyFont="1" applyFill="1" applyBorder="1" applyAlignment="1">
      <alignment horizontal="center"/>
    </xf>
    <xf numFmtId="0" fontId="23" fillId="10" borderId="0" xfId="0" applyFont="1" applyFill="1" applyBorder="1" applyAlignment="1">
      <alignment vertical="top" wrapText="1"/>
    </xf>
    <xf numFmtId="2" fontId="11" fillId="10" borderId="0" xfId="0" applyNumberFormat="1" applyFont="1" applyFill="1" applyBorder="1" applyAlignment="1">
      <alignment horizontal="center"/>
    </xf>
    <xf numFmtId="0" fontId="3" fillId="10" borderId="0" xfId="0" applyFont="1" applyFill="1" applyBorder="1"/>
    <xf numFmtId="2" fontId="9" fillId="10" borderId="0" xfId="0" applyNumberFormat="1" applyFont="1" applyFill="1" applyBorder="1" applyAlignment="1">
      <alignment horizontal="center"/>
    </xf>
    <xf numFmtId="0" fontId="5" fillId="3" borderId="15" xfId="0" applyFont="1" applyFill="1" applyBorder="1" applyAlignment="1">
      <alignment vertical="center" wrapText="1"/>
    </xf>
    <xf numFmtId="0" fontId="23" fillId="9" borderId="15" xfId="0" applyFont="1" applyFill="1" applyBorder="1" applyAlignment="1">
      <alignment vertical="top" wrapText="1"/>
    </xf>
    <xf numFmtId="0" fontId="0" fillId="8" borderId="15" xfId="0" applyFill="1" applyBorder="1"/>
    <xf numFmtId="0" fontId="23" fillId="9" borderId="15" xfId="0" applyFont="1" applyFill="1" applyBorder="1"/>
    <xf numFmtId="0" fontId="16" fillId="10" borderId="0" xfId="0" applyFont="1" applyFill="1" applyBorder="1" applyAlignment="1">
      <alignment horizontal="right"/>
    </xf>
    <xf numFmtId="9" fontId="16" fillId="10" borderId="0" xfId="1" applyFont="1" applyFill="1" applyBorder="1" applyAlignment="1">
      <alignment horizontal="center"/>
    </xf>
    <xf numFmtId="0" fontId="16" fillId="10" borderId="0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 vertical="center"/>
    </xf>
    <xf numFmtId="2" fontId="0" fillId="0" borderId="15" xfId="0" applyNumberFormat="1" applyFill="1" applyBorder="1" applyAlignment="1">
      <alignment horizontal="center"/>
    </xf>
    <xf numFmtId="0" fontId="21" fillId="10" borderId="0" xfId="0" applyFont="1" applyFill="1" applyBorder="1" applyAlignment="1">
      <alignment horizontal="center"/>
    </xf>
    <xf numFmtId="0" fontId="31" fillId="10" borderId="0" xfId="0" applyNumberFormat="1" applyFont="1" applyFill="1" applyBorder="1" applyAlignment="1">
      <alignment horizontal="center" vertical="center"/>
    </xf>
    <xf numFmtId="1" fontId="5" fillId="10" borderId="0" xfId="0" applyNumberFormat="1" applyFont="1" applyFill="1" applyBorder="1" applyAlignment="1">
      <alignment horizontal="center" vertical="center"/>
    </xf>
    <xf numFmtId="2" fontId="21" fillId="10" borderId="0" xfId="0" applyNumberFormat="1" applyFont="1" applyFill="1" applyBorder="1" applyAlignment="1">
      <alignment horizontal="center"/>
    </xf>
    <xf numFmtId="0" fontId="5" fillId="10" borderId="0" xfId="0" applyFont="1" applyFill="1" applyBorder="1" applyAlignment="1">
      <alignment horizontal="right"/>
    </xf>
    <xf numFmtId="0" fontId="20" fillId="10" borderId="0" xfId="0" applyFont="1" applyFill="1" applyBorder="1" applyAlignment="1">
      <alignment horizontal="center"/>
    </xf>
    <xf numFmtId="2" fontId="20" fillId="10" borderId="0" xfId="0" applyNumberFormat="1" applyFont="1" applyFill="1" applyBorder="1" applyAlignment="1">
      <alignment horizontal="center"/>
    </xf>
    <xf numFmtId="0" fontId="5" fillId="10" borderId="0" xfId="0" applyNumberFormat="1" applyFont="1" applyFill="1" applyBorder="1" applyAlignment="1">
      <alignment horizontal="right"/>
    </xf>
    <xf numFmtId="0" fontId="32" fillId="10" borderId="0" xfId="0" applyFont="1" applyFill="1" applyBorder="1" applyAlignment="1">
      <alignment horizontal="right"/>
    </xf>
    <xf numFmtId="49" fontId="21" fillId="10" borderId="0" xfId="0" applyNumberFormat="1" applyFont="1" applyFill="1" applyBorder="1" applyAlignment="1">
      <alignment horizontal="right"/>
    </xf>
    <xf numFmtId="0" fontId="4" fillId="10" borderId="0" xfId="0" applyFont="1" applyFill="1" applyBorder="1" applyAlignment="1">
      <alignment horizontal="center"/>
    </xf>
    <xf numFmtId="2" fontId="32" fillId="10" borderId="0" xfId="0" applyNumberFormat="1" applyFont="1" applyFill="1" applyBorder="1" applyAlignment="1">
      <alignment horizontal="center"/>
    </xf>
    <xf numFmtId="2" fontId="32" fillId="10" borderId="0" xfId="0" applyNumberFormat="1" applyFont="1" applyFill="1" applyBorder="1" applyAlignment="1">
      <alignment horizontal="right"/>
    </xf>
    <xf numFmtId="49" fontId="21" fillId="2" borderId="0" xfId="0" applyNumberFormat="1" applyFont="1" applyFill="1" applyBorder="1" applyAlignment="1">
      <alignment horizontal="right"/>
    </xf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right"/>
    </xf>
    <xf numFmtId="0" fontId="21" fillId="2" borderId="0" xfId="0" applyFont="1" applyFill="1" applyBorder="1"/>
    <xf numFmtId="0" fontId="21" fillId="2" borderId="0" xfId="0" applyFont="1" applyFill="1" applyBorder="1" applyAlignment="1">
      <alignment horizontal="center"/>
    </xf>
    <xf numFmtId="2" fontId="21" fillId="2" borderId="0" xfId="0" applyNumberFormat="1" applyFont="1" applyFill="1" applyBorder="1" applyAlignment="1">
      <alignment horizontal="center"/>
    </xf>
    <xf numFmtId="0" fontId="3" fillId="0" borderId="15" xfId="0" applyFont="1" applyFill="1" applyBorder="1"/>
    <xf numFmtId="0" fontId="23" fillId="0" borderId="17" xfId="0" applyFont="1" applyFill="1" applyBorder="1"/>
    <xf numFmtId="2" fontId="0" fillId="0" borderId="17" xfId="0" applyNumberFormat="1" applyBorder="1" applyAlignment="1">
      <alignment horizontal="center"/>
    </xf>
    <xf numFmtId="0" fontId="5" fillId="8" borderId="15" xfId="0" applyFont="1" applyFill="1" applyBorder="1" applyAlignment="1">
      <alignment vertical="top" wrapText="1"/>
    </xf>
    <xf numFmtId="0" fontId="3" fillId="0" borderId="17" xfId="0" applyFont="1" applyFill="1" applyBorder="1" applyAlignment="1">
      <alignment vertical="top" wrapText="1"/>
    </xf>
    <xf numFmtId="0" fontId="5" fillId="10" borderId="0" xfId="0" applyFont="1" applyFill="1" applyBorder="1" applyAlignment="1">
      <alignment wrapText="1"/>
    </xf>
    <xf numFmtId="0" fontId="21" fillId="10" borderId="0" xfId="0" applyFont="1" applyFill="1" applyBorder="1" applyAlignment="1">
      <alignment wrapText="1"/>
    </xf>
    <xf numFmtId="2" fontId="34" fillId="10" borderId="0" xfId="0" applyNumberFormat="1" applyFont="1" applyFill="1" applyBorder="1" applyAlignment="1">
      <alignment horizontal="center"/>
    </xf>
    <xf numFmtId="0" fontId="0" fillId="0" borderId="0" xfId="0" applyFill="1" applyBorder="1"/>
    <xf numFmtId="2" fontId="0" fillId="3" borderId="15" xfId="0" applyNumberFormat="1" applyFill="1" applyBorder="1" applyAlignment="1">
      <alignment horizontal="center"/>
    </xf>
    <xf numFmtId="2" fontId="0" fillId="2" borderId="15" xfId="0" applyNumberFormat="1" applyFill="1" applyBorder="1" applyAlignment="1">
      <alignment horizontal="right"/>
    </xf>
    <xf numFmtId="0" fontId="0" fillId="3" borderId="15" xfId="0" applyFill="1" applyBorder="1" applyAlignment="1">
      <alignment horizontal="center"/>
    </xf>
    <xf numFmtId="1" fontId="0" fillId="3" borderId="15" xfId="0" applyNumberFormat="1" applyFill="1" applyBorder="1" applyAlignment="1">
      <alignment horizontal="center"/>
    </xf>
    <xf numFmtId="2" fontId="0" fillId="3" borderId="15" xfId="0" applyNumberFormat="1" applyFill="1" applyBorder="1" applyAlignment="1">
      <alignment horizontal="right"/>
    </xf>
    <xf numFmtId="2" fontId="2" fillId="7" borderId="15" xfId="0" applyNumberFormat="1" applyFont="1" applyFill="1" applyBorder="1"/>
    <xf numFmtId="0" fontId="1" fillId="10" borderId="15" xfId="0" applyFont="1" applyFill="1" applyBorder="1" applyAlignment="1">
      <alignment horizontal="center"/>
    </xf>
    <xf numFmtId="0" fontId="0" fillId="10" borderId="15" xfId="0" applyFill="1" applyBorder="1" applyAlignment="1">
      <alignment horizontal="center"/>
    </xf>
    <xf numFmtId="1" fontId="2" fillId="9" borderId="15" xfId="0" applyNumberFormat="1" applyFont="1" applyFill="1" applyBorder="1" applyAlignment="1">
      <alignment horizontal="center"/>
    </xf>
    <xf numFmtId="2" fontId="1" fillId="2" borderId="15" xfId="0" applyNumberFormat="1" applyFont="1" applyFill="1" applyBorder="1"/>
    <xf numFmtId="2" fontId="2" fillId="9" borderId="15" xfId="0" applyNumberFormat="1" applyFont="1" applyFill="1" applyBorder="1" applyAlignment="1">
      <alignment horizontal="center"/>
    </xf>
    <xf numFmtId="2" fontId="1" fillId="9" borderId="15" xfId="0" applyNumberFormat="1" applyFont="1" applyFill="1" applyBorder="1" applyAlignment="1">
      <alignment horizontal="right"/>
    </xf>
    <xf numFmtId="0" fontId="1" fillId="10" borderId="15" xfId="0" applyFont="1" applyFill="1" applyBorder="1" applyAlignment="1">
      <alignment horizontal="center" wrapText="1"/>
    </xf>
    <xf numFmtId="0" fontId="2" fillId="2" borderId="15" xfId="0" applyFont="1" applyFill="1" applyBorder="1" applyAlignment="1">
      <alignment horizontal="center" wrapText="1"/>
    </xf>
    <xf numFmtId="0" fontId="1" fillId="0" borderId="15" xfId="0" applyFont="1" applyBorder="1"/>
    <xf numFmtId="1" fontId="2" fillId="10" borderId="15" xfId="0" applyNumberFormat="1" applyFont="1" applyFill="1" applyBorder="1" applyAlignment="1">
      <alignment horizontal="center"/>
    </xf>
    <xf numFmtId="0" fontId="3" fillId="10" borderId="0" xfId="0" applyFont="1" applyFill="1" applyBorder="1" applyAlignment="1"/>
    <xf numFmtId="0" fontId="5" fillId="8" borderId="0" xfId="0" applyFont="1" applyFill="1" applyBorder="1"/>
    <xf numFmtId="0" fontId="21" fillId="8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wrapText="1"/>
    </xf>
    <xf numFmtId="0" fontId="5" fillId="10" borderId="0" xfId="0" applyFont="1" applyFill="1" applyBorder="1" applyAlignment="1">
      <alignment horizontal="left" vertical="top"/>
    </xf>
    <xf numFmtId="0" fontId="5" fillId="10" borderId="0" xfId="0" applyFont="1" applyFill="1" applyBorder="1" applyAlignment="1">
      <alignment horizontal="center" vertical="top"/>
    </xf>
    <xf numFmtId="0" fontId="21" fillId="10" borderId="0" xfId="0" applyFont="1" applyFill="1" applyBorder="1" applyAlignment="1">
      <alignment horizontal="center" vertical="top" wrapText="1"/>
    </xf>
    <xf numFmtId="0" fontId="36" fillId="10" borderId="0" xfId="0" applyNumberFormat="1" applyFont="1" applyFill="1" applyBorder="1" applyAlignment="1">
      <alignment horizontal="right" vertical="center"/>
    </xf>
    <xf numFmtId="0" fontId="4" fillId="9" borderId="15" xfId="0" applyFont="1" applyFill="1" applyBorder="1" applyAlignment="1">
      <alignment vertical="center" wrapText="1"/>
    </xf>
    <xf numFmtId="0" fontId="4" fillId="9" borderId="15" xfId="0" applyFont="1" applyFill="1" applyBorder="1" applyAlignment="1">
      <alignment horizontal="left" vertical="center"/>
    </xf>
    <xf numFmtId="2" fontId="4" fillId="10" borderId="0" xfId="0" applyNumberFormat="1" applyFont="1" applyFill="1" applyBorder="1" applyAlignment="1">
      <alignment horizontal="center"/>
    </xf>
    <xf numFmtId="2" fontId="13" fillId="2" borderId="15" xfId="0" applyNumberFormat="1" applyFont="1" applyFill="1" applyBorder="1" applyAlignment="1">
      <alignment horizontal="right" vertical="center"/>
    </xf>
    <xf numFmtId="0" fontId="21" fillId="9" borderId="15" xfId="0" applyFont="1" applyFill="1" applyBorder="1" applyAlignment="1">
      <alignment horizontal="center" vertical="center"/>
    </xf>
    <xf numFmtId="2" fontId="13" fillId="9" borderId="15" xfId="0" applyNumberFormat="1" applyFont="1" applyFill="1" applyBorder="1" applyAlignment="1">
      <alignment horizontal="right" vertical="center"/>
    </xf>
    <xf numFmtId="2" fontId="5" fillId="9" borderId="15" xfId="0" applyNumberFormat="1" applyFont="1" applyFill="1" applyBorder="1" applyAlignment="1">
      <alignment horizontal="center" vertical="center"/>
    </xf>
    <xf numFmtId="49" fontId="5" fillId="10" borderId="20" xfId="0" applyNumberFormat="1" applyFont="1" applyFill="1" applyBorder="1" applyAlignment="1">
      <alignment horizontal="right" vertical="top"/>
    </xf>
    <xf numFmtId="0" fontId="5" fillId="10" borderId="13" xfId="0" applyFont="1" applyFill="1" applyBorder="1" applyAlignment="1">
      <alignment horizontal="left" vertical="top"/>
    </xf>
    <xf numFmtId="0" fontId="5" fillId="10" borderId="13" xfId="0" applyFont="1" applyFill="1" applyBorder="1" applyAlignment="1">
      <alignment horizontal="center" vertical="top"/>
    </xf>
    <xf numFmtId="0" fontId="21" fillId="10" borderId="13" xfId="0" applyFont="1" applyFill="1" applyBorder="1" applyAlignment="1">
      <alignment horizontal="center" vertical="top" wrapText="1"/>
    </xf>
    <xf numFmtId="0" fontId="5" fillId="10" borderId="21" xfId="0" applyFont="1" applyFill="1" applyBorder="1" applyAlignment="1">
      <alignment horizontal="center" vertical="top"/>
    </xf>
    <xf numFmtId="49" fontId="5" fillId="10" borderId="22" xfId="0" applyNumberFormat="1" applyFont="1" applyFill="1" applyBorder="1" applyAlignment="1">
      <alignment horizontal="right" vertical="top"/>
    </xf>
    <xf numFmtId="2" fontId="3" fillId="10" borderId="23" xfId="0" applyNumberFormat="1" applyFont="1" applyFill="1" applyBorder="1" applyAlignment="1">
      <alignment horizontal="right"/>
    </xf>
    <xf numFmtId="49" fontId="0" fillId="10" borderId="22" xfId="0" applyNumberFormat="1" applyFill="1" applyBorder="1" applyAlignment="1">
      <alignment horizontal="right"/>
    </xf>
    <xf numFmtId="49" fontId="0" fillId="10" borderId="24" xfId="0" applyNumberFormat="1" applyFill="1" applyBorder="1" applyAlignment="1">
      <alignment horizontal="right"/>
    </xf>
    <xf numFmtId="0" fontId="0" fillId="10" borderId="11" xfId="0" applyFill="1" applyBorder="1"/>
    <xf numFmtId="0" fontId="0" fillId="10" borderId="11" xfId="0" applyFill="1" applyBorder="1" applyAlignment="1">
      <alignment horizontal="center"/>
    </xf>
    <xf numFmtId="0" fontId="0" fillId="10" borderId="25" xfId="0" applyFill="1" applyBorder="1" applyAlignment="1">
      <alignment horizontal="center"/>
    </xf>
    <xf numFmtId="0" fontId="5" fillId="10" borderId="23" xfId="0" applyFont="1" applyFill="1" applyBorder="1" applyAlignment="1">
      <alignment horizontal="center" vertical="top"/>
    </xf>
    <xf numFmtId="49" fontId="5" fillId="10" borderId="22" xfId="0" applyNumberFormat="1" applyFont="1" applyFill="1" applyBorder="1" applyAlignment="1">
      <alignment horizontal="right"/>
    </xf>
    <xf numFmtId="0" fontId="4" fillId="10" borderId="23" xfId="0" applyFont="1" applyFill="1" applyBorder="1" applyAlignment="1">
      <alignment horizontal="center"/>
    </xf>
    <xf numFmtId="0" fontId="3" fillId="10" borderId="23" xfId="0" applyFont="1" applyFill="1" applyBorder="1" applyAlignment="1">
      <alignment horizontal="center"/>
    </xf>
    <xf numFmtId="49" fontId="21" fillId="10" borderId="24" xfId="0" applyNumberFormat="1" applyFont="1" applyFill="1" applyBorder="1" applyAlignment="1">
      <alignment horizontal="right" vertical="top"/>
    </xf>
    <xf numFmtId="0" fontId="21" fillId="10" borderId="11" xfId="0" applyFont="1" applyFill="1" applyBorder="1" applyAlignment="1">
      <alignment horizontal="right"/>
    </xf>
    <xf numFmtId="0" fontId="4" fillId="10" borderId="11" xfId="0" applyFont="1" applyFill="1" applyBorder="1" applyAlignment="1">
      <alignment horizontal="center"/>
    </xf>
    <xf numFmtId="2" fontId="4" fillId="10" borderId="11" xfId="0" applyNumberFormat="1" applyFont="1" applyFill="1" applyBorder="1" applyAlignment="1">
      <alignment horizontal="center"/>
    </xf>
    <xf numFmtId="2" fontId="21" fillId="10" borderId="25" xfId="0" applyNumberFormat="1" applyFont="1" applyFill="1" applyBorder="1" applyAlignment="1">
      <alignment horizontal="right"/>
    </xf>
    <xf numFmtId="49" fontId="5" fillId="10" borderId="24" xfId="0" applyNumberFormat="1" applyFont="1" applyFill="1" applyBorder="1" applyAlignment="1">
      <alignment horizontal="right" vertical="top"/>
    </xf>
    <xf numFmtId="0" fontId="5" fillId="10" borderId="11" xfId="0" applyFont="1" applyFill="1" applyBorder="1" applyAlignment="1">
      <alignment wrapText="1"/>
    </xf>
    <xf numFmtId="2" fontId="11" fillId="10" borderId="11" xfId="0" applyNumberFormat="1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/>
    </xf>
    <xf numFmtId="0" fontId="3" fillId="10" borderId="25" xfId="0" applyFont="1" applyFill="1" applyBorder="1" applyAlignment="1">
      <alignment horizontal="center"/>
    </xf>
    <xf numFmtId="0" fontId="5" fillId="10" borderId="13" xfId="0" applyFont="1" applyFill="1" applyBorder="1" applyAlignment="1">
      <alignment wrapText="1"/>
    </xf>
    <xf numFmtId="2" fontId="11" fillId="10" borderId="13" xfId="0" applyNumberFormat="1" applyFont="1" applyFill="1" applyBorder="1" applyAlignment="1">
      <alignment horizontal="center"/>
    </xf>
    <xf numFmtId="0" fontId="21" fillId="10" borderId="13" xfId="0" applyFont="1" applyFill="1" applyBorder="1" applyAlignment="1">
      <alignment horizontal="center" vertical="top"/>
    </xf>
    <xf numFmtId="0" fontId="14" fillId="10" borderId="13" xfId="0" applyFont="1" applyFill="1" applyBorder="1" applyAlignment="1">
      <alignment horizontal="center" vertical="top"/>
    </xf>
    <xf numFmtId="2" fontId="14" fillId="10" borderId="21" xfId="0" applyNumberFormat="1" applyFont="1" applyFill="1" applyBorder="1" applyAlignment="1">
      <alignment horizontal="center" vertical="top"/>
    </xf>
    <xf numFmtId="49" fontId="21" fillId="10" borderId="22" xfId="0" applyNumberFormat="1" applyFont="1" applyFill="1" applyBorder="1" applyAlignment="1">
      <alignment horizontal="right" vertical="top"/>
    </xf>
    <xf numFmtId="2" fontId="21" fillId="10" borderId="23" xfId="0" applyNumberFormat="1" applyFont="1" applyFill="1" applyBorder="1" applyAlignment="1">
      <alignment horizontal="center"/>
    </xf>
    <xf numFmtId="49" fontId="5" fillId="10" borderId="20" xfId="0" applyNumberFormat="1" applyFont="1" applyFill="1" applyBorder="1" applyAlignment="1">
      <alignment horizontal="right"/>
    </xf>
    <xf numFmtId="0" fontId="5" fillId="10" borderId="13" xfId="0" applyFont="1" applyFill="1" applyBorder="1"/>
    <xf numFmtId="2" fontId="3" fillId="10" borderId="13" xfId="0" applyNumberFormat="1" applyFont="1" applyFill="1" applyBorder="1" applyAlignment="1">
      <alignment horizontal="center"/>
    </xf>
    <xf numFmtId="0" fontId="3" fillId="10" borderId="13" xfId="0" applyFont="1" applyFill="1" applyBorder="1" applyAlignment="1">
      <alignment horizontal="center"/>
    </xf>
    <xf numFmtId="2" fontId="3" fillId="10" borderId="21" xfId="0" applyNumberFormat="1" applyFont="1" applyFill="1" applyBorder="1" applyAlignment="1">
      <alignment horizontal="right"/>
    </xf>
    <xf numFmtId="49" fontId="5" fillId="10" borderId="22" xfId="0" applyNumberFormat="1" applyFont="1" applyFill="1" applyBorder="1" applyAlignment="1">
      <alignment horizontal="center"/>
    </xf>
    <xf numFmtId="2" fontId="16" fillId="10" borderId="23" xfId="0" applyNumberFormat="1" applyFont="1" applyFill="1" applyBorder="1" applyAlignment="1">
      <alignment horizontal="right"/>
    </xf>
    <xf numFmtId="49" fontId="5" fillId="10" borderId="24" xfId="0" applyNumberFormat="1" applyFont="1" applyFill="1" applyBorder="1" applyAlignment="1">
      <alignment horizontal="center"/>
    </xf>
    <xf numFmtId="0" fontId="16" fillId="10" borderId="11" xfId="0" applyFont="1" applyFill="1" applyBorder="1" applyAlignment="1">
      <alignment horizontal="right"/>
    </xf>
    <xf numFmtId="9" fontId="16" fillId="10" borderId="11" xfId="1" applyFont="1" applyFill="1" applyBorder="1" applyAlignment="1">
      <alignment horizontal="center"/>
    </xf>
    <xf numFmtId="0" fontId="16" fillId="10" borderId="11" xfId="0" applyFont="1" applyFill="1" applyBorder="1" applyAlignment="1">
      <alignment horizontal="center"/>
    </xf>
    <xf numFmtId="2" fontId="16" fillId="10" borderId="25" xfId="0" applyNumberFormat="1" applyFont="1" applyFill="1" applyBorder="1" applyAlignment="1">
      <alignment horizontal="right"/>
    </xf>
    <xf numFmtId="49" fontId="5" fillId="4" borderId="0" xfId="0" applyNumberFormat="1" applyFont="1" applyFill="1" applyBorder="1" applyAlignment="1">
      <alignment horizontal="center"/>
    </xf>
    <xf numFmtId="0" fontId="3" fillId="4" borderId="0" xfId="0" applyFont="1" applyFill="1" applyBorder="1"/>
    <xf numFmtId="2" fontId="3" fillId="4" borderId="0" xfId="0" applyNumberFormat="1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2" fontId="3" fillId="4" borderId="0" xfId="0" applyNumberFormat="1" applyFont="1" applyFill="1" applyBorder="1" applyAlignment="1">
      <alignment horizontal="right"/>
    </xf>
    <xf numFmtId="49" fontId="5" fillId="5" borderId="0" xfId="0" applyNumberFormat="1" applyFont="1" applyFill="1" applyBorder="1" applyAlignment="1">
      <alignment horizontal="center"/>
    </xf>
    <xf numFmtId="0" fontId="5" fillId="10" borderId="13" xfId="0" applyFont="1" applyFill="1" applyBorder="1" applyAlignment="1">
      <alignment vertical="center" wrapText="1"/>
    </xf>
    <xf numFmtId="0" fontId="21" fillId="10" borderId="13" xfId="0" applyFont="1" applyFill="1" applyBorder="1" applyAlignment="1">
      <alignment horizontal="center"/>
    </xf>
    <xf numFmtId="0" fontId="14" fillId="10" borderId="13" xfId="0" applyFont="1" applyFill="1" applyBorder="1" applyAlignment="1">
      <alignment horizontal="center"/>
    </xf>
    <xf numFmtId="2" fontId="14" fillId="10" borderId="21" xfId="0" applyNumberFormat="1" applyFont="1" applyFill="1" applyBorder="1" applyAlignment="1">
      <alignment horizontal="center"/>
    </xf>
    <xf numFmtId="2" fontId="4" fillId="10" borderId="23" xfId="0" applyNumberFormat="1" applyFont="1" applyFill="1" applyBorder="1" applyAlignment="1">
      <alignment horizontal="center" vertical="center"/>
    </xf>
    <xf numFmtId="1" fontId="5" fillId="10" borderId="22" xfId="0" applyNumberFormat="1" applyFont="1" applyFill="1" applyBorder="1" applyAlignment="1">
      <alignment horizontal="left" vertical="center"/>
    </xf>
    <xf numFmtId="2" fontId="3" fillId="10" borderId="23" xfId="0" applyNumberFormat="1" applyFont="1" applyFill="1" applyBorder="1" applyAlignment="1">
      <alignment horizontal="right" vertical="center"/>
    </xf>
    <xf numFmtId="2" fontId="10" fillId="10" borderId="23" xfId="0" applyNumberFormat="1" applyFont="1" applyFill="1" applyBorder="1" applyAlignment="1">
      <alignment horizontal="right"/>
    </xf>
    <xf numFmtId="0" fontId="8" fillId="10" borderId="11" xfId="0" applyFont="1" applyFill="1" applyBorder="1" applyAlignment="1">
      <alignment horizontal="right"/>
    </xf>
    <xf numFmtId="2" fontId="3" fillId="10" borderId="11" xfId="0" applyNumberFormat="1" applyFont="1" applyFill="1" applyBorder="1" applyAlignment="1">
      <alignment horizontal="center"/>
    </xf>
    <xf numFmtId="2" fontId="9" fillId="10" borderId="11" xfId="0" applyNumberFormat="1" applyFont="1" applyFill="1" applyBorder="1" applyAlignment="1">
      <alignment horizontal="center"/>
    </xf>
    <xf numFmtId="2" fontId="10" fillId="10" borderId="25" xfId="0" applyNumberFormat="1" applyFont="1" applyFill="1" applyBorder="1" applyAlignment="1">
      <alignment horizontal="right"/>
    </xf>
    <xf numFmtId="0" fontId="35" fillId="0" borderId="0" xfId="0" applyFont="1"/>
    <xf numFmtId="0" fontId="14" fillId="10" borderId="0" xfId="0" applyFont="1" applyFill="1" applyBorder="1" applyAlignment="1">
      <alignment horizontal="right"/>
    </xf>
    <xf numFmtId="0" fontId="19" fillId="10" borderId="0" xfId="0" applyFont="1" applyFill="1" applyBorder="1" applyAlignment="1">
      <alignment horizontal="center"/>
    </xf>
    <xf numFmtId="2" fontId="19" fillId="10" borderId="0" xfId="0" applyNumberFormat="1" applyFont="1" applyFill="1" applyBorder="1" applyAlignment="1">
      <alignment horizontal="center"/>
    </xf>
    <xf numFmtId="2" fontId="14" fillId="10" borderId="23" xfId="0" applyNumberFormat="1" applyFont="1" applyFill="1" applyBorder="1" applyAlignment="1">
      <alignment horizontal="right"/>
    </xf>
    <xf numFmtId="2" fontId="14" fillId="10" borderId="0" xfId="0" applyNumberFormat="1" applyFont="1" applyFill="1" applyBorder="1" applyAlignment="1">
      <alignment horizontal="center" vertical="center"/>
    </xf>
    <xf numFmtId="2" fontId="14" fillId="10" borderId="23" xfId="0" applyNumberFormat="1" applyFont="1" applyFill="1" applyBorder="1" applyAlignment="1">
      <alignment horizontal="right" vertical="center"/>
    </xf>
    <xf numFmtId="0" fontId="19" fillId="5" borderId="0" xfId="0" applyFont="1" applyFill="1" applyBorder="1" applyAlignment="1">
      <alignment horizontal="center"/>
    </xf>
    <xf numFmtId="2" fontId="14" fillId="5" borderId="0" xfId="0" applyNumberFormat="1" applyFont="1" applyFill="1" applyBorder="1" applyAlignment="1">
      <alignment horizontal="center"/>
    </xf>
    <xf numFmtId="2" fontId="33" fillId="5" borderId="0" xfId="0" applyNumberFormat="1" applyFont="1" applyFill="1" applyBorder="1" applyAlignment="1">
      <alignment horizontal="right"/>
    </xf>
    <xf numFmtId="2" fontId="7" fillId="10" borderId="0" xfId="0" applyNumberFormat="1" applyFont="1" applyFill="1" applyBorder="1" applyAlignment="1">
      <alignment horizontal="right"/>
    </xf>
    <xf numFmtId="0" fontId="17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3" fontId="17" fillId="0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center"/>
    </xf>
    <xf numFmtId="3" fontId="0" fillId="0" borderId="0" xfId="0" applyNumberFormat="1" applyFill="1" applyBorder="1" applyAlignment="1">
      <alignment horizontal="right"/>
    </xf>
    <xf numFmtId="0" fontId="5" fillId="10" borderId="13" xfId="0" applyFont="1" applyFill="1" applyBorder="1" applyAlignment="1">
      <alignment horizontal="left" vertical="top" wrapText="1"/>
    </xf>
    <xf numFmtId="0" fontId="37" fillId="0" borderId="0" xfId="0" applyFont="1" applyAlignment="1">
      <alignment wrapText="1"/>
    </xf>
    <xf numFmtId="49" fontId="4" fillId="9" borderId="15" xfId="0" quotePrefix="1" applyNumberFormat="1" applyFont="1" applyFill="1" applyBorder="1" applyAlignment="1">
      <alignment horizontal="left" vertical="center" wrapText="1"/>
    </xf>
    <xf numFmtId="0" fontId="4" fillId="9" borderId="15" xfId="0" applyFont="1" applyFill="1" applyBorder="1" applyAlignment="1">
      <alignment horizontal="left" vertical="center" wrapText="1"/>
    </xf>
    <xf numFmtId="10" fontId="39" fillId="2" borderId="0" xfId="0" applyNumberFormat="1" applyFont="1" applyFill="1" applyBorder="1" applyAlignment="1">
      <alignment horizontal="center" vertical="center"/>
    </xf>
    <xf numFmtId="4" fontId="38" fillId="10" borderId="0" xfId="0" applyNumberFormat="1" applyFont="1" applyFill="1" applyBorder="1" applyAlignment="1">
      <alignment horizontal="center" vertical="center"/>
    </xf>
    <xf numFmtId="2" fontId="38" fillId="10" borderId="0" xfId="0" applyNumberFormat="1" applyFont="1" applyFill="1" applyBorder="1" applyAlignment="1">
      <alignment horizontal="center" vertical="center"/>
    </xf>
    <xf numFmtId="0" fontId="14" fillId="10" borderId="0" xfId="0" applyFont="1" applyFill="1" applyAlignment="1"/>
    <xf numFmtId="0" fontId="19" fillId="10" borderId="0" xfId="0" applyFont="1" applyFill="1" applyAlignment="1"/>
    <xf numFmtId="0" fontId="18" fillId="10" borderId="8" xfId="0" applyFont="1" applyFill="1" applyBorder="1" applyAlignment="1">
      <alignment horizontal="center"/>
    </xf>
    <xf numFmtId="0" fontId="16" fillId="10" borderId="0" xfId="0" applyFont="1" applyFill="1" applyAlignment="1">
      <alignment horizontal="right"/>
    </xf>
    <xf numFmtId="0" fontId="3" fillId="9" borderId="15" xfId="0" applyFont="1" applyFill="1" applyBorder="1" applyAlignment="1">
      <alignment horizontal="center"/>
    </xf>
    <xf numFmtId="1" fontId="3" fillId="9" borderId="15" xfId="0" applyNumberFormat="1" applyFont="1" applyFill="1" applyBorder="1" applyAlignment="1">
      <alignment horizontal="center"/>
    </xf>
    <xf numFmtId="0" fontId="1" fillId="0" borderId="15" xfId="0" applyFont="1" applyBorder="1" applyAlignment="1">
      <alignment vertical="top" wrapText="1"/>
    </xf>
    <xf numFmtId="0" fontId="0" fillId="0" borderId="0" xfId="0" applyFill="1" applyBorder="1" applyAlignment="1">
      <alignment wrapText="1"/>
    </xf>
    <xf numFmtId="0" fontId="37" fillId="0" borderId="0" xfId="0" applyFont="1" applyAlignment="1">
      <alignment vertical="center" wrapText="1"/>
    </xf>
    <xf numFmtId="0" fontId="4" fillId="0" borderId="0" xfId="0" applyFont="1" applyFill="1" applyBorder="1" applyAlignment="1">
      <alignment vertical="top" wrapText="1"/>
    </xf>
    <xf numFmtId="0" fontId="0" fillId="0" borderId="0" xfId="0" applyFill="1" applyBorder="1" applyAlignment="1">
      <alignment vertical="top" wrapText="1"/>
    </xf>
    <xf numFmtId="0" fontId="1" fillId="0" borderId="15" xfId="0" applyFont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5" xfId="0" applyBorder="1" applyAlignment="1">
      <alignment horizontal="center" vertical="top"/>
    </xf>
    <xf numFmtId="0" fontId="20" fillId="9" borderId="5" xfId="0" applyFont="1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11" xfId="0" applyBorder="1"/>
    <xf numFmtId="0" fontId="2" fillId="0" borderId="27" xfId="0" applyFont="1" applyBorder="1"/>
    <xf numFmtId="0" fontId="5" fillId="0" borderId="0" xfId="0" applyFont="1" applyAlignment="1"/>
    <xf numFmtId="0" fontId="13" fillId="9" borderId="15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5" fillId="0" borderId="0" xfId="0" applyFont="1" applyAlignment="1">
      <alignment horizontal="left"/>
    </xf>
    <xf numFmtId="0" fontId="41" fillId="0" borderId="0" xfId="0" applyFont="1" applyAlignment="1">
      <alignment horizontal="center"/>
    </xf>
    <xf numFmtId="0" fontId="41" fillId="0" borderId="22" xfId="0" applyFont="1" applyBorder="1" applyAlignment="1">
      <alignment vertical="top"/>
    </xf>
    <xf numFmtId="0" fontId="41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3" fillId="2" borderId="0" xfId="0" applyFont="1" applyFill="1" applyAlignment="1">
      <alignment horizontal="left"/>
    </xf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41" fillId="0" borderId="0" xfId="0" applyFont="1"/>
    <xf numFmtId="0" fontId="41" fillId="0" borderId="0" xfId="0" applyFont="1" applyAlignment="1">
      <alignment horizontal="left"/>
    </xf>
    <xf numFmtId="0" fontId="42" fillId="0" borderId="0" xfId="0" applyFont="1" applyAlignment="1"/>
    <xf numFmtId="0" fontId="3" fillId="0" borderId="0" xfId="0" applyFont="1" applyAlignment="1"/>
    <xf numFmtId="0" fontId="43" fillId="0" borderId="0" xfId="0" applyFont="1" applyAlignment="1">
      <alignment horizontal="center"/>
    </xf>
    <xf numFmtId="0" fontId="43" fillId="0" borderId="0" xfId="0" applyFont="1" applyAlignment="1"/>
    <xf numFmtId="0" fontId="41" fillId="0" borderId="0" xfId="0" applyFont="1" applyAlignment="1"/>
    <xf numFmtId="0" fontId="3" fillId="10" borderId="0" xfId="0" applyFont="1" applyFill="1" applyAlignment="1">
      <alignment horizontal="left"/>
    </xf>
    <xf numFmtId="2" fontId="44" fillId="2" borderId="5" xfId="0" applyNumberFormat="1" applyFont="1" applyFill="1" applyBorder="1" applyAlignment="1"/>
    <xf numFmtId="2" fontId="1" fillId="10" borderId="15" xfId="0" applyNumberFormat="1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 wrapText="1"/>
    </xf>
    <xf numFmtId="0" fontId="1" fillId="0" borderId="15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 wrapText="1"/>
    </xf>
    <xf numFmtId="0" fontId="0" fillId="0" borderId="0" xfId="0" applyAlignment="1">
      <alignment horizontal="left"/>
    </xf>
    <xf numFmtId="0" fontId="1" fillId="0" borderId="0" xfId="0" applyFont="1"/>
    <xf numFmtId="2" fontId="2" fillId="10" borderId="15" xfId="0" applyNumberFormat="1" applyFont="1" applyFill="1" applyBorder="1" applyAlignment="1">
      <alignment horizontal="center"/>
    </xf>
    <xf numFmtId="0" fontId="1" fillId="0" borderId="15" xfId="0" applyFont="1" applyFill="1" applyBorder="1" applyAlignment="1">
      <alignment horizontal="left"/>
    </xf>
    <xf numFmtId="0" fontId="2" fillId="9" borderId="15" xfId="0" applyFont="1" applyFill="1" applyBorder="1" applyAlignment="1">
      <alignment horizontal="center" wrapText="1"/>
    </xf>
    <xf numFmtId="0" fontId="2" fillId="10" borderId="15" xfId="0" applyFont="1" applyFill="1" applyBorder="1" applyAlignment="1">
      <alignment horizontal="center" wrapText="1"/>
    </xf>
    <xf numFmtId="0" fontId="1" fillId="10" borderId="15" xfId="0" applyFont="1" applyFill="1" applyBorder="1" applyAlignment="1">
      <alignment horizontal="right" wrapText="1"/>
    </xf>
    <xf numFmtId="2" fontId="2" fillId="2" borderId="15" xfId="0" applyNumberFormat="1" applyFont="1" applyFill="1" applyBorder="1"/>
    <xf numFmtId="2" fontId="35" fillId="2" borderId="15" xfId="0" applyNumberFormat="1" applyFont="1" applyFill="1" applyBorder="1"/>
    <xf numFmtId="0" fontId="35" fillId="10" borderId="15" xfId="0" applyFont="1" applyFill="1" applyBorder="1" applyAlignment="1">
      <alignment horizontal="right" wrapText="1"/>
    </xf>
    <xf numFmtId="0" fontId="2" fillId="0" borderId="15" xfId="0" applyFont="1" applyFill="1" applyBorder="1" applyAlignment="1">
      <alignment horizontal="center" vertical="top"/>
    </xf>
    <xf numFmtId="2" fontId="1" fillId="9" borderId="15" xfId="0" applyNumberFormat="1" applyFont="1" applyFill="1" applyBorder="1" applyAlignment="1">
      <alignment horizontal="right" vertical="top"/>
    </xf>
    <xf numFmtId="2" fontId="1" fillId="10" borderId="15" xfId="0" applyNumberFormat="1" applyFont="1" applyFill="1" applyBorder="1" applyAlignment="1">
      <alignment horizontal="center" vertical="top"/>
    </xf>
    <xf numFmtId="0" fontId="21" fillId="2" borderId="15" xfId="0" applyFont="1" applyFill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4" fillId="0" borderId="15" xfId="0" applyFont="1" applyBorder="1" applyAlignment="1">
      <alignment vertical="top"/>
    </xf>
    <xf numFmtId="0" fontId="5" fillId="9" borderId="15" xfId="0" applyFont="1" applyFill="1" applyBorder="1" applyAlignment="1">
      <alignment horizontal="center"/>
    </xf>
    <xf numFmtId="2" fontId="3" fillId="2" borderId="15" xfId="0" applyNumberFormat="1" applyFont="1" applyFill="1" applyBorder="1" applyAlignment="1">
      <alignment horizontal="center"/>
    </xf>
    <xf numFmtId="2" fontId="3" fillId="2" borderId="15" xfId="0" applyNumberFormat="1" applyFont="1" applyFill="1" applyBorder="1" applyAlignment="1">
      <alignment horizontal="right"/>
    </xf>
    <xf numFmtId="2" fontId="14" fillId="6" borderId="15" xfId="0" applyNumberFormat="1" applyFont="1" applyFill="1" applyBorder="1" applyAlignment="1">
      <alignment horizontal="right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164" fontId="26" fillId="9" borderId="15" xfId="0" applyNumberFormat="1" applyFont="1" applyFill="1" applyBorder="1"/>
    <xf numFmtId="49" fontId="5" fillId="10" borderId="0" xfId="0" applyNumberFormat="1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5" fillId="10" borderId="0" xfId="0" applyFont="1" applyFill="1" applyBorder="1" applyAlignment="1">
      <alignment horizontal="left"/>
    </xf>
    <xf numFmtId="0" fontId="14" fillId="9" borderId="0" xfId="0" applyFont="1" applyFill="1" applyAlignment="1">
      <alignment horizontal="left"/>
    </xf>
    <xf numFmtId="0" fontId="19" fillId="9" borderId="0" xfId="0" applyFont="1" applyFill="1" applyAlignment="1">
      <alignment horizontal="left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13" fillId="9" borderId="15" xfId="0" applyFont="1" applyFill="1" applyBorder="1" applyAlignment="1">
      <alignment horizontal="center" vertical="center"/>
    </xf>
    <xf numFmtId="0" fontId="33" fillId="5" borderId="0" xfId="0" applyFont="1" applyFill="1" applyBorder="1" applyAlignment="1">
      <alignment horizontal="center"/>
    </xf>
    <xf numFmtId="0" fontId="13" fillId="2" borderId="15" xfId="0" applyFont="1" applyFill="1" applyBorder="1" applyAlignment="1">
      <alignment horizontal="center" vertical="center"/>
    </xf>
    <xf numFmtId="49" fontId="24" fillId="10" borderId="15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41" fillId="0" borderId="0" xfId="0" applyFont="1" applyAlignment="1">
      <alignment horizontal="left" vertical="top" wrapText="1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10" borderId="0" xfId="0" applyFont="1" applyFill="1" applyAlignment="1">
      <alignment horizontal="center"/>
    </xf>
    <xf numFmtId="0" fontId="41" fillId="10" borderId="0" xfId="0" applyFont="1" applyFill="1" applyAlignment="1">
      <alignment horizontal="center"/>
    </xf>
    <xf numFmtId="0" fontId="4" fillId="0" borderId="15" xfId="0" applyFont="1" applyBorder="1" applyAlignment="1">
      <alignment vertical="top"/>
    </xf>
    <xf numFmtId="2" fontId="14" fillId="6" borderId="15" xfId="0" applyNumberFormat="1" applyFont="1" applyFill="1" applyBorder="1" applyAlignment="1">
      <alignment horizontal="right"/>
    </xf>
    <xf numFmtId="0" fontId="16" fillId="0" borderId="0" xfId="0" applyFont="1" applyBorder="1" applyAlignment="1">
      <alignment horizontal="left"/>
    </xf>
    <xf numFmtId="0" fontId="13" fillId="2" borderId="0" xfId="0" applyFont="1" applyFill="1" applyAlignment="1">
      <alignment horizontal="right"/>
    </xf>
    <xf numFmtId="0" fontId="5" fillId="0" borderId="0" xfId="0" applyFont="1" applyAlignment="1">
      <alignment horizontal="right"/>
    </xf>
    <xf numFmtId="0" fontId="5" fillId="0" borderId="23" xfId="0" applyFont="1" applyBorder="1" applyAlignment="1">
      <alignment horizontal="right"/>
    </xf>
    <xf numFmtId="0" fontId="5" fillId="2" borderId="28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5" fillId="10" borderId="28" xfId="0" applyFont="1" applyFill="1" applyBorder="1" applyAlignment="1">
      <alignment horizontal="center"/>
    </xf>
    <xf numFmtId="0" fontId="5" fillId="10" borderId="29" xfId="0" applyFont="1" applyFill="1" applyBorder="1" applyAlignment="1">
      <alignment horizontal="center"/>
    </xf>
    <xf numFmtId="14" fontId="5" fillId="10" borderId="28" xfId="0" applyNumberFormat="1" applyFont="1" applyFill="1" applyBorder="1" applyAlignment="1">
      <alignment horizontal="center"/>
    </xf>
    <xf numFmtId="14" fontId="5" fillId="10" borderId="29" xfId="0" applyNumberFormat="1" applyFont="1" applyFill="1" applyBorder="1" applyAlignment="1">
      <alignment horizontal="center"/>
    </xf>
    <xf numFmtId="14" fontId="41" fillId="2" borderId="0" xfId="0" applyNumberFormat="1" applyFont="1" applyFill="1" applyAlignment="1">
      <alignment horizontal="center"/>
    </xf>
    <xf numFmtId="0" fontId="41" fillId="10" borderId="0" xfId="0" applyFont="1" applyFill="1" applyAlignment="1">
      <alignment horizontal="center" vertical="top"/>
    </xf>
    <xf numFmtId="0" fontId="41" fillId="0" borderId="0" xfId="0" applyFont="1" applyAlignment="1">
      <alignment horizontal="left"/>
    </xf>
    <xf numFmtId="0" fontId="41" fillId="0" borderId="23" xfId="0" applyFont="1" applyBorder="1" applyAlignment="1">
      <alignment horizontal="left"/>
    </xf>
    <xf numFmtId="0" fontId="41" fillId="2" borderId="28" xfId="0" applyFont="1" applyFill="1" applyBorder="1" applyAlignment="1">
      <alignment horizontal="center"/>
    </xf>
    <xf numFmtId="0" fontId="41" fillId="2" borderId="12" xfId="0" applyFont="1" applyFill="1" applyBorder="1" applyAlignment="1">
      <alignment horizontal="center"/>
    </xf>
    <xf numFmtId="0" fontId="41" fillId="2" borderId="29" xfId="0" applyFont="1" applyFill="1" applyBorder="1" applyAlignment="1">
      <alignment horizontal="center"/>
    </xf>
    <xf numFmtId="0" fontId="41" fillId="0" borderId="0" xfId="0" applyFont="1" applyAlignment="1">
      <alignment horizontal="left" wrapText="1"/>
    </xf>
    <xf numFmtId="0" fontId="23" fillId="0" borderId="0" xfId="0" applyFont="1" applyAlignment="1">
      <alignment horizontal="center"/>
    </xf>
    <xf numFmtId="0" fontId="21" fillId="2" borderId="15" xfId="0" applyFont="1" applyFill="1" applyBorder="1" applyAlignment="1">
      <alignment horizontal="center"/>
    </xf>
    <xf numFmtId="0" fontId="41" fillId="0" borderId="0" xfId="0" applyFont="1" applyAlignment="1">
      <alignment horizontal="left" vertical="top"/>
    </xf>
    <xf numFmtId="0" fontId="3" fillId="9" borderId="0" xfId="0" applyFont="1" applyFill="1" applyAlignment="1">
      <alignment horizontal="left"/>
    </xf>
    <xf numFmtId="0" fontId="3" fillId="9" borderId="0" xfId="0" applyFont="1" applyFill="1" applyBorder="1" applyAlignment="1">
      <alignment horizontal="left"/>
    </xf>
    <xf numFmtId="0" fontId="13" fillId="2" borderId="28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29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8" fillId="9" borderId="28" xfId="0" applyFont="1" applyFill="1" applyBorder="1" applyAlignment="1">
      <alignment horizontal="center"/>
    </xf>
    <xf numFmtId="0" fontId="8" fillId="9" borderId="12" xfId="0" applyFont="1" applyFill="1" applyBorder="1" applyAlignment="1">
      <alignment horizontal="center"/>
    </xf>
    <xf numFmtId="0" fontId="8" fillId="9" borderId="29" xfId="0" applyFont="1" applyFill="1" applyBorder="1" applyAlignment="1">
      <alignment horizontal="center"/>
    </xf>
    <xf numFmtId="0" fontId="5" fillId="9" borderId="28" xfId="0" applyFont="1" applyFill="1" applyBorder="1" applyAlignment="1">
      <alignment horizontal="center"/>
    </xf>
    <xf numFmtId="0" fontId="5" fillId="9" borderId="29" xfId="0" applyFont="1" applyFill="1" applyBorder="1" applyAlignment="1">
      <alignment horizontal="center"/>
    </xf>
    <xf numFmtId="14" fontId="5" fillId="9" borderId="28" xfId="0" applyNumberFormat="1" applyFont="1" applyFill="1" applyBorder="1" applyAlignment="1">
      <alignment horizontal="center"/>
    </xf>
    <xf numFmtId="14" fontId="5" fillId="9" borderId="29" xfId="0" applyNumberFormat="1" applyFont="1" applyFill="1" applyBorder="1" applyAlignment="1">
      <alignment horizontal="center"/>
    </xf>
    <xf numFmtId="0" fontId="41" fillId="9" borderId="28" xfId="0" applyFont="1" applyFill="1" applyBorder="1" applyAlignment="1">
      <alignment horizontal="center"/>
    </xf>
    <xf numFmtId="0" fontId="41" fillId="9" borderId="29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mruColors>
      <color rgb="FFCCFFCC"/>
      <color rgb="FFFFFFCC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21" dropStyle="combo" dx="16" fmlaLink="$A$21" fmlaRange="DataHon!$B$3:$B$19" sel="12" val="0"/>
</file>

<file path=xl/ctrlProps/ctrlProp2.xml><?xml version="1.0" encoding="utf-8"?>
<formControlPr xmlns="http://schemas.microsoft.com/office/spreadsheetml/2009/9/main" objectType="Drop" dropLines="5" dropStyle="combo" dx="16" fmlaLink="A26" fmlaRange="DataHon!B27:B31" sel="3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20</xdr:row>
          <xdr:rowOff>19050</xdr:rowOff>
        </xdr:from>
        <xdr:to>
          <xdr:col>3</xdr:col>
          <xdr:colOff>438150</xdr:colOff>
          <xdr:row>20</xdr:row>
          <xdr:rowOff>276225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</xdr:colOff>
          <xdr:row>24</xdr:row>
          <xdr:rowOff>114300</xdr:rowOff>
        </xdr:from>
        <xdr:to>
          <xdr:col>3</xdr:col>
          <xdr:colOff>428625</xdr:colOff>
          <xdr:row>25</xdr:row>
          <xdr:rowOff>276225</xdr:rowOff>
        </xdr:to>
        <xdr:sp macro="" textlink="">
          <xdr:nvSpPr>
            <xdr:cNvPr id="1029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A1:H111"/>
  <sheetViews>
    <sheetView tabSelected="1" zoomScale="140" zoomScaleNormal="140" workbookViewId="0">
      <selection activeCell="F6" sqref="F6"/>
    </sheetView>
  </sheetViews>
  <sheetFormatPr defaultRowHeight="12.75" x14ac:dyDescent="0.2"/>
  <cols>
    <col min="1" max="1" width="7" style="16" customWidth="1"/>
    <col min="2" max="2" width="46.42578125" customWidth="1"/>
    <col min="3" max="3" width="6.28515625" style="1" customWidth="1"/>
    <col min="4" max="4" width="9" style="1" bestFit="1" customWidth="1"/>
    <col min="5" max="5" width="8.42578125" style="1" bestFit="1" customWidth="1"/>
    <col min="6" max="6" width="15.28515625" style="1" bestFit="1" customWidth="1"/>
  </cols>
  <sheetData>
    <row r="1" spans="1:6" ht="15.75" x14ac:dyDescent="0.25">
      <c r="A1" s="328" t="s">
        <v>102</v>
      </c>
      <c r="B1" s="329"/>
      <c r="C1" s="329"/>
      <c r="D1" s="329"/>
      <c r="E1" s="329"/>
      <c r="F1" s="329"/>
    </row>
    <row r="2" spans="1:6" ht="15.75" x14ac:dyDescent="0.25">
      <c r="A2" s="328" t="s">
        <v>103</v>
      </c>
      <c r="B2" s="329"/>
      <c r="C2" s="329"/>
      <c r="D2" s="329"/>
      <c r="E2" s="329"/>
      <c r="F2" s="329"/>
    </row>
    <row r="3" spans="1:6" ht="15.75" x14ac:dyDescent="0.25">
      <c r="A3" s="328" t="s">
        <v>94</v>
      </c>
      <c r="B3" s="329"/>
      <c r="C3" s="329"/>
      <c r="D3" s="329"/>
      <c r="E3" s="329"/>
      <c r="F3" s="329"/>
    </row>
    <row r="4" spans="1:6" ht="15.75" x14ac:dyDescent="0.25">
      <c r="A4" s="328"/>
      <c r="B4" s="329"/>
      <c r="C4" s="329"/>
      <c r="D4" s="329"/>
      <c r="E4" s="329"/>
      <c r="F4" s="329"/>
    </row>
    <row r="5" spans="1:6" ht="16.5" thickBot="1" x14ac:dyDescent="0.3">
      <c r="A5" s="254" t="s">
        <v>95</v>
      </c>
      <c r="B5" s="254"/>
      <c r="C5" s="254"/>
      <c r="D5" s="254"/>
      <c r="E5" s="254"/>
      <c r="F5" s="256" t="s">
        <v>101</v>
      </c>
    </row>
    <row r="6" spans="1:6" ht="16.5" thickBot="1" x14ac:dyDescent="0.3">
      <c r="A6" s="253" t="s">
        <v>83</v>
      </c>
      <c r="B6" s="253" t="s">
        <v>84</v>
      </c>
      <c r="C6" s="254"/>
      <c r="D6" s="254"/>
      <c r="E6" s="255" t="s">
        <v>77</v>
      </c>
      <c r="F6" s="267" t="s">
        <v>207</v>
      </c>
    </row>
    <row r="7" spans="1:6" ht="15.75" x14ac:dyDescent="0.25">
      <c r="A7" s="35"/>
      <c r="B7" s="36"/>
      <c r="C7" s="36"/>
      <c r="D7" s="36"/>
      <c r="E7" s="36"/>
      <c r="F7" s="36"/>
    </row>
    <row r="8" spans="1:6" ht="25.5" customHeight="1" x14ac:dyDescent="0.3">
      <c r="A8" s="330" t="s">
        <v>0</v>
      </c>
      <c r="B8" s="330"/>
      <c r="C8" s="330"/>
      <c r="D8" s="330"/>
      <c r="E8" s="330"/>
      <c r="F8" s="330"/>
    </row>
    <row r="9" spans="1:6" x14ac:dyDescent="0.2">
      <c r="A9" s="331" t="s">
        <v>1</v>
      </c>
      <c r="B9" s="331"/>
      <c r="C9" s="331"/>
      <c r="D9" s="331"/>
      <c r="E9" s="331"/>
      <c r="F9" s="331"/>
    </row>
    <row r="10" spans="1:6" ht="42" customHeight="1" x14ac:dyDescent="0.2">
      <c r="A10" s="332" t="s">
        <v>87</v>
      </c>
      <c r="B10" s="332"/>
      <c r="C10" s="332"/>
      <c r="D10" s="332"/>
      <c r="E10" s="332"/>
      <c r="F10" s="332"/>
    </row>
    <row r="11" spans="1:6" x14ac:dyDescent="0.2">
      <c r="A11" s="326" t="s">
        <v>88</v>
      </c>
      <c r="B11" s="326"/>
      <c r="C11" s="326"/>
      <c r="D11" s="326"/>
      <c r="E11" s="326"/>
      <c r="F11" s="326"/>
    </row>
    <row r="12" spans="1:6" x14ac:dyDescent="0.2">
      <c r="A12" s="15"/>
      <c r="B12" s="8"/>
      <c r="C12" s="9"/>
      <c r="D12" s="9"/>
      <c r="E12" s="9"/>
      <c r="F12" s="38"/>
    </row>
    <row r="13" spans="1:6" ht="9" customHeight="1" x14ac:dyDescent="0.2">
      <c r="A13" s="325" t="s">
        <v>36</v>
      </c>
      <c r="B13" s="327" t="s">
        <v>100</v>
      </c>
      <c r="C13" s="327"/>
      <c r="D13" s="327"/>
      <c r="E13" s="327"/>
      <c r="F13" s="327"/>
    </row>
    <row r="14" spans="1:6" x14ac:dyDescent="0.2">
      <c r="A14" s="325"/>
      <c r="B14" s="327"/>
      <c r="C14" s="327"/>
      <c r="D14" s="327"/>
      <c r="E14" s="327"/>
      <c r="F14" s="327"/>
    </row>
    <row r="15" spans="1:6" ht="9" customHeight="1" x14ac:dyDescent="0.2">
      <c r="A15" s="75"/>
      <c r="B15" s="81"/>
      <c r="C15" s="77"/>
      <c r="D15" s="77"/>
      <c r="E15" s="252">
        <f>F15/D19</f>
        <v>26.125</v>
      </c>
      <c r="F15" s="251">
        <f>F89</f>
        <v>5225</v>
      </c>
    </row>
    <row r="16" spans="1:6" s="229" customFormat="1" ht="11.25" x14ac:dyDescent="0.2">
      <c r="A16" s="325" t="s">
        <v>37</v>
      </c>
      <c r="B16" s="327" t="s">
        <v>34</v>
      </c>
      <c r="C16" s="115"/>
      <c r="D16" s="105" t="s">
        <v>173</v>
      </c>
      <c r="E16" s="108" t="s">
        <v>9</v>
      </c>
      <c r="F16" s="108" t="s">
        <v>10</v>
      </c>
    </row>
    <row r="17" spans="1:8" x14ac:dyDescent="0.2">
      <c r="A17" s="325"/>
      <c r="B17" s="327"/>
      <c r="C17" s="77"/>
      <c r="D17" s="115" t="s">
        <v>174</v>
      </c>
      <c r="E17" s="161" t="s">
        <v>175</v>
      </c>
      <c r="F17" s="161" t="s">
        <v>3</v>
      </c>
    </row>
    <row r="18" spans="1:8" ht="9" customHeight="1" thickBot="1" x14ac:dyDescent="0.25">
      <c r="A18" s="118"/>
      <c r="B18" s="123"/>
      <c r="C18" s="120"/>
      <c r="D18" s="124"/>
      <c r="E18" s="125"/>
      <c r="F18" s="250"/>
    </row>
    <row r="19" spans="1:8" ht="16.5" customHeight="1" thickBot="1" x14ac:dyDescent="0.25">
      <c r="A19" s="67" t="s">
        <v>38</v>
      </c>
      <c r="B19" s="69" t="s">
        <v>97</v>
      </c>
      <c r="C19" s="66"/>
      <c r="D19" s="63">
        <v>200</v>
      </c>
      <c r="E19" s="66"/>
      <c r="F19" s="70"/>
      <c r="H19" s="55"/>
    </row>
    <row r="20" spans="1:8" ht="13.5" thickBot="1" x14ac:dyDescent="0.25">
      <c r="A20" s="67" t="s">
        <v>39</v>
      </c>
      <c r="B20" s="72" t="s">
        <v>99</v>
      </c>
      <c r="C20" s="66"/>
      <c r="D20" s="66"/>
      <c r="E20" s="73"/>
      <c r="F20" s="71"/>
    </row>
    <row r="21" spans="1:8" ht="21.75" customHeight="1" thickBot="1" x14ac:dyDescent="0.25">
      <c r="A21" s="68">
        <v>12</v>
      </c>
      <c r="B21" s="74"/>
      <c r="C21" s="66"/>
      <c r="D21" s="66"/>
      <c r="E21" s="80">
        <f>INDEX(DataHon!C3:'DataHon'!C19,A21)</f>
        <v>250</v>
      </c>
      <c r="F21" s="71"/>
    </row>
    <row r="22" spans="1:8" ht="9" customHeight="1" x14ac:dyDescent="0.2">
      <c r="A22" s="118"/>
      <c r="B22" s="119"/>
      <c r="C22" s="120"/>
      <c r="D22" s="120"/>
      <c r="E22" s="121"/>
      <c r="F22" s="122"/>
    </row>
    <row r="23" spans="1:8" ht="15.75" x14ac:dyDescent="0.25">
      <c r="A23" s="75"/>
      <c r="B23" s="76" t="s">
        <v>26</v>
      </c>
      <c r="C23" s="77"/>
      <c r="D23" s="77"/>
      <c r="E23" s="78" t="s">
        <v>3</v>
      </c>
      <c r="F23" s="79">
        <f>D19*E21</f>
        <v>50000</v>
      </c>
    </row>
    <row r="24" spans="1:8" ht="18.75" customHeight="1" x14ac:dyDescent="0.2">
      <c r="A24" s="75" t="s">
        <v>40</v>
      </c>
      <c r="B24" s="81" t="s">
        <v>27</v>
      </c>
      <c r="C24" s="77"/>
      <c r="D24" s="77"/>
      <c r="E24" s="82"/>
      <c r="F24" s="83"/>
    </row>
    <row r="25" spans="1:8" ht="9" customHeight="1" x14ac:dyDescent="0.2">
      <c r="A25" s="118"/>
      <c r="B25" s="123"/>
      <c r="C25" s="120"/>
      <c r="D25" s="120"/>
      <c r="E25" s="121"/>
      <c r="F25" s="122"/>
    </row>
    <row r="26" spans="1:8" ht="21.75" customHeight="1" x14ac:dyDescent="0.2">
      <c r="A26" s="68">
        <v>3</v>
      </c>
      <c r="B26" s="74"/>
      <c r="C26" s="66"/>
      <c r="D26" s="66"/>
      <c r="E26" s="73"/>
      <c r="F26" s="71"/>
    </row>
    <row r="27" spans="1:8" ht="9" customHeight="1" x14ac:dyDescent="0.2">
      <c r="A27" s="118"/>
      <c r="B27" s="119"/>
      <c r="C27" s="120"/>
      <c r="D27" s="120"/>
      <c r="E27" s="121"/>
      <c r="F27" s="122"/>
    </row>
    <row r="28" spans="1:8" x14ac:dyDescent="0.2">
      <c r="A28" s="75" t="s">
        <v>41</v>
      </c>
      <c r="B28" s="84" t="s">
        <v>33</v>
      </c>
      <c r="C28" s="77"/>
      <c r="D28" s="77"/>
      <c r="E28" s="82"/>
      <c r="F28" s="83"/>
    </row>
    <row r="29" spans="1:8" x14ac:dyDescent="0.2">
      <c r="A29" s="75"/>
      <c r="B29" s="84" t="s">
        <v>104</v>
      </c>
      <c r="C29" s="77"/>
      <c r="D29" s="77"/>
      <c r="E29" s="82"/>
      <c r="F29" s="83"/>
    </row>
    <row r="30" spans="1:8" x14ac:dyDescent="0.2">
      <c r="A30" s="75" t="s">
        <v>42</v>
      </c>
      <c r="B30" s="109" t="s">
        <v>142</v>
      </c>
      <c r="C30" s="85"/>
      <c r="D30" s="112">
        <f>INDEX(DataHon!B38:'DataHon'!B78,F30)</f>
        <v>45000</v>
      </c>
      <c r="E30" s="110" t="s">
        <v>3</v>
      </c>
      <c r="F30" s="88">
        <f>MATCH(F23,DataHon!B38:'DataHon'!B78)</f>
        <v>5</v>
      </c>
    </row>
    <row r="31" spans="1:8" x14ac:dyDescent="0.2">
      <c r="A31" s="75" t="s">
        <v>43</v>
      </c>
      <c r="B31" s="109" t="s">
        <v>143</v>
      </c>
      <c r="C31" s="85"/>
      <c r="D31" s="112">
        <f>INDEX(DataHon!B38:'DataHon'!B78,F31)</f>
        <v>55000</v>
      </c>
      <c r="E31" s="110" t="s">
        <v>3</v>
      </c>
      <c r="F31" s="88">
        <f>F30+1</f>
        <v>6</v>
      </c>
    </row>
    <row r="32" spans="1:8" x14ac:dyDescent="0.2">
      <c r="A32" s="75" t="s">
        <v>140</v>
      </c>
      <c r="B32" s="109" t="s">
        <v>138</v>
      </c>
      <c r="C32" s="89"/>
      <c r="D32" s="86">
        <f>IF(A26=5,INDEX(DataHon!C38:'DataHon'!C78,F30),IF(A26=4,INDEX(DataHon!D38:'DataHon'!D78,F30),IF(A26=3,INDEX(DataHon!E38:'DataHon'!E78,F30),IF(A26=2,INDEX(DataHon!F38:'DataHon'!F78,F30),IF(A26=1,INDEX(DataHon!G38:'DataHon'!G78,F30)," ")))))</f>
        <v>7.75</v>
      </c>
      <c r="E32" s="111" t="s">
        <v>4</v>
      </c>
      <c r="F32" s="87"/>
    </row>
    <row r="33" spans="1:6" x14ac:dyDescent="0.2">
      <c r="A33" s="75" t="s">
        <v>141</v>
      </c>
      <c r="B33" s="109" t="s">
        <v>139</v>
      </c>
      <c r="C33" s="89"/>
      <c r="D33" s="86">
        <f>IF(A26=5,INDEX(DataHon!C38:'DataHon'!C78,F31),IF(A26=4,INDEX(DataHon!D38:'DataHon'!D78,F31),IF(A26=3,INDEX(DataHon!E38:'DataHon'!E78,F31),IF(A26=2,INDEX(DataHon!F38:'DataHon'!F78,F31),IF(A26=1,INDEX(DataHon!G38:'DataHon'!G78,F31)," ")))))</f>
        <v>7.45</v>
      </c>
      <c r="E33" s="111" t="s">
        <v>4</v>
      </c>
      <c r="F33" s="87"/>
    </row>
    <row r="34" spans="1:6" ht="15.75" x14ac:dyDescent="0.25">
      <c r="A34" s="75"/>
      <c r="B34" s="76" t="s">
        <v>44</v>
      </c>
      <c r="C34" s="77"/>
      <c r="D34" s="85"/>
      <c r="E34" s="78" t="s">
        <v>4</v>
      </c>
      <c r="F34" s="239">
        <f>IF($F$23=0, 0, IF($F$23&lt;12000, (D32-((D32-D33)*(F23-D30)/(D31-D30))), IF($F$23&gt;33500000, 1.35, (D32-((D32-D33)*(F23-D30)/(D31-D30))))))</f>
        <v>7.6</v>
      </c>
    </row>
    <row r="35" spans="1:6" x14ac:dyDescent="0.2">
      <c r="A35" s="114"/>
      <c r="B35" s="113"/>
      <c r="C35" s="115"/>
      <c r="D35" s="105"/>
      <c r="E35" s="116"/>
      <c r="F35" s="117"/>
    </row>
    <row r="36" spans="1:6" x14ac:dyDescent="0.2">
      <c r="A36" s="75" t="s">
        <v>45</v>
      </c>
      <c r="B36" s="81" t="s">
        <v>50</v>
      </c>
      <c r="C36" s="77"/>
      <c r="D36" s="77"/>
      <c r="E36" s="82"/>
      <c r="F36" s="83"/>
    </row>
    <row r="37" spans="1:6" ht="15.75" x14ac:dyDescent="0.25">
      <c r="A37" s="75"/>
      <c r="B37" s="76" t="s">
        <v>49</v>
      </c>
      <c r="C37" s="77"/>
      <c r="D37" s="77"/>
      <c r="E37" s="78" t="s">
        <v>3</v>
      </c>
      <c r="F37" s="239">
        <f>F23*F34/100</f>
        <v>3800</v>
      </c>
    </row>
    <row r="38" spans="1:6" ht="9" customHeight="1" x14ac:dyDescent="0.2">
      <c r="A38" s="75"/>
      <c r="B38" s="94"/>
      <c r="C38" s="77"/>
      <c r="D38" s="77"/>
      <c r="E38" s="82"/>
      <c r="F38" s="83"/>
    </row>
    <row r="39" spans="1:6" ht="25.5" x14ac:dyDescent="0.25">
      <c r="A39" s="166" t="s">
        <v>46</v>
      </c>
      <c r="B39" s="217" t="s">
        <v>144</v>
      </c>
      <c r="C39" s="202"/>
      <c r="D39" s="218" t="s">
        <v>107</v>
      </c>
      <c r="E39" s="219" t="s">
        <v>4</v>
      </c>
      <c r="F39" s="220" t="s">
        <v>35</v>
      </c>
    </row>
    <row r="40" spans="1:6" ht="9" customHeight="1" x14ac:dyDescent="0.2">
      <c r="A40" s="171"/>
      <c r="B40" s="92"/>
      <c r="C40" s="93"/>
      <c r="D40" s="105"/>
      <c r="E40" s="105"/>
      <c r="F40" s="221" t="s">
        <v>108</v>
      </c>
    </row>
    <row r="41" spans="1:6" ht="15.75" x14ac:dyDescent="0.2">
      <c r="A41" s="222">
        <f>IF(F41=0," ",1)</f>
        <v>1</v>
      </c>
      <c r="B41" s="248" t="s">
        <v>135</v>
      </c>
      <c r="C41" s="158">
        <f>MATCH(B41,Коефициенти!A$2:A$34)</f>
        <v>30</v>
      </c>
      <c r="D41" s="234">
        <f>INDEX(Коефициенти!B$2:'Коефициенти'!B$34,C41)</f>
        <v>1.25</v>
      </c>
      <c r="E41" s="107">
        <f>IF(D41&gt;0,(D41-1)*100,0)</f>
        <v>25</v>
      </c>
      <c r="F41" s="223">
        <f>E41*F$37/100</f>
        <v>950</v>
      </c>
    </row>
    <row r="42" spans="1:6" ht="15.75" x14ac:dyDescent="0.2">
      <c r="A42" s="222" t="str">
        <f>IF(F42=0," ",A41+1)</f>
        <v xml:space="preserve"> </v>
      </c>
      <c r="B42" s="249" t="s">
        <v>109</v>
      </c>
      <c r="C42" s="158">
        <f>MATCH(B42,Коефициенти!A$2:A$34)</f>
        <v>1</v>
      </c>
      <c r="D42" s="234">
        <f>INDEX(Коефициенти!B$2:'Коефициенти'!B$34,C42)</f>
        <v>0</v>
      </c>
      <c r="E42" s="107">
        <f t="shared" ref="E42:E51" si="0">IF(D42&gt;0,(D42-1)*100,0)</f>
        <v>0</v>
      </c>
      <c r="F42" s="223">
        <f t="shared" ref="F42:F51" si="1">E42*F$37/100</f>
        <v>0</v>
      </c>
    </row>
    <row r="43" spans="1:6" ht="15.75" x14ac:dyDescent="0.2">
      <c r="A43" s="222" t="str">
        <f t="shared" ref="A43:A51" si="2">IF(F43=0," ",A42+1)</f>
        <v xml:space="preserve"> </v>
      </c>
      <c r="B43" s="249" t="s">
        <v>109</v>
      </c>
      <c r="C43" s="158">
        <f>MATCH(B43,Коефициенти!A$2:A$34)</f>
        <v>1</v>
      </c>
      <c r="D43" s="234">
        <f>INDEX(Коефициенти!B$2:'Коефициенти'!B$34,C43)</f>
        <v>0</v>
      </c>
      <c r="E43" s="107">
        <f t="shared" si="0"/>
        <v>0</v>
      </c>
      <c r="F43" s="223">
        <f t="shared" si="1"/>
        <v>0</v>
      </c>
    </row>
    <row r="44" spans="1:6" ht="15.75" x14ac:dyDescent="0.2">
      <c r="A44" s="222" t="str">
        <f t="shared" si="2"/>
        <v xml:space="preserve"> </v>
      </c>
      <c r="B44" s="249" t="s">
        <v>109</v>
      </c>
      <c r="C44" s="158">
        <f>MATCH(B44,Коефициенти!A$2:A$34)</f>
        <v>1</v>
      </c>
      <c r="D44" s="234">
        <f>INDEX(Коефициенти!B$2:'Коефициенти'!B$34,C44)</f>
        <v>0</v>
      </c>
      <c r="E44" s="107">
        <f t="shared" si="0"/>
        <v>0</v>
      </c>
      <c r="F44" s="223">
        <f t="shared" si="1"/>
        <v>0</v>
      </c>
    </row>
    <row r="45" spans="1:6" ht="15.75" x14ac:dyDescent="0.2">
      <c r="A45" s="222" t="str">
        <f t="shared" si="2"/>
        <v xml:space="preserve"> </v>
      </c>
      <c r="B45" s="249" t="s">
        <v>109</v>
      </c>
      <c r="C45" s="158">
        <f>MATCH(B45,Коефициенти!A$2:A$34)</f>
        <v>1</v>
      </c>
      <c r="D45" s="234">
        <f>INDEX(Коефициенти!B$2:'Коефициенти'!B$34,C45)</f>
        <v>0</v>
      </c>
      <c r="E45" s="107">
        <f t="shared" si="0"/>
        <v>0</v>
      </c>
      <c r="F45" s="223">
        <f t="shared" si="1"/>
        <v>0</v>
      </c>
    </row>
    <row r="46" spans="1:6" ht="15.75" x14ac:dyDescent="0.2">
      <c r="A46" s="222" t="str">
        <f t="shared" si="2"/>
        <v xml:space="preserve"> </v>
      </c>
      <c r="B46" s="249" t="s">
        <v>109</v>
      </c>
      <c r="C46" s="158">
        <f>MATCH(B46,Коефициенти!A$2:A$34)</f>
        <v>1</v>
      </c>
      <c r="D46" s="234">
        <f>INDEX(Коефициенти!B$2:'Коефициенти'!B$34,C46)</f>
        <v>0</v>
      </c>
      <c r="E46" s="107">
        <f t="shared" si="0"/>
        <v>0</v>
      </c>
      <c r="F46" s="223">
        <f t="shared" si="1"/>
        <v>0</v>
      </c>
    </row>
    <row r="47" spans="1:6" ht="15.75" x14ac:dyDescent="0.2">
      <c r="A47" s="222" t="str">
        <f t="shared" si="2"/>
        <v xml:space="preserve"> </v>
      </c>
      <c r="B47" s="249" t="s">
        <v>109</v>
      </c>
      <c r="C47" s="158">
        <f>MATCH(B47,Коефициенти!A$2:A$34)</f>
        <v>1</v>
      </c>
      <c r="D47" s="234">
        <f>INDEX(Коефициенти!B$2:'Коефициенти'!B$34,C47)</f>
        <v>0</v>
      </c>
      <c r="E47" s="107">
        <f t="shared" si="0"/>
        <v>0</v>
      </c>
      <c r="F47" s="223">
        <f t="shared" si="1"/>
        <v>0</v>
      </c>
    </row>
    <row r="48" spans="1:6" ht="15.75" x14ac:dyDescent="0.2">
      <c r="A48" s="222" t="str">
        <f t="shared" si="2"/>
        <v xml:space="preserve"> </v>
      </c>
      <c r="B48" s="249" t="s">
        <v>109</v>
      </c>
      <c r="C48" s="158">
        <f>MATCH(B48,Коефициенти!A$2:A$34)</f>
        <v>1</v>
      </c>
      <c r="D48" s="234">
        <f>INDEX(Коефициенти!B$2:'Коефициенти'!B$34,C48)</f>
        <v>0</v>
      </c>
      <c r="E48" s="107">
        <f t="shared" si="0"/>
        <v>0</v>
      </c>
      <c r="F48" s="223">
        <f t="shared" si="1"/>
        <v>0</v>
      </c>
    </row>
    <row r="49" spans="1:6" ht="15.75" x14ac:dyDescent="0.2">
      <c r="A49" s="222" t="str">
        <f t="shared" si="2"/>
        <v xml:space="preserve"> </v>
      </c>
      <c r="B49" s="249" t="s">
        <v>109</v>
      </c>
      <c r="C49" s="158">
        <f>MATCH(B49,Коефициенти!A$2:A$34)</f>
        <v>1</v>
      </c>
      <c r="D49" s="234">
        <f>INDEX(Коефициенти!B$2:'Коефициенти'!B$34,C49)</f>
        <v>0</v>
      </c>
      <c r="E49" s="107">
        <f t="shared" si="0"/>
        <v>0</v>
      </c>
      <c r="F49" s="223">
        <f t="shared" si="1"/>
        <v>0</v>
      </c>
    </row>
    <row r="50" spans="1:6" ht="15.75" x14ac:dyDescent="0.2">
      <c r="A50" s="222" t="str">
        <f t="shared" si="2"/>
        <v xml:space="preserve"> </v>
      </c>
      <c r="B50" s="249" t="s">
        <v>109</v>
      </c>
      <c r="C50" s="158">
        <f>MATCH(B50,Коефициенти!A$2:A$34)</f>
        <v>1</v>
      </c>
      <c r="D50" s="234">
        <f>INDEX(Коефициенти!B$2:'Коефициенти'!B$34,C50)</f>
        <v>0</v>
      </c>
      <c r="E50" s="107">
        <f t="shared" si="0"/>
        <v>0</v>
      </c>
      <c r="F50" s="223">
        <f t="shared" si="1"/>
        <v>0</v>
      </c>
    </row>
    <row r="51" spans="1:6" ht="15.75" x14ac:dyDescent="0.2">
      <c r="A51" s="222" t="str">
        <f t="shared" si="2"/>
        <v xml:space="preserve"> </v>
      </c>
      <c r="B51" s="249" t="s">
        <v>109</v>
      </c>
      <c r="C51" s="158">
        <f>MATCH(B51,Коефициенти!A$2:A$34)</f>
        <v>1</v>
      </c>
      <c r="D51" s="234">
        <f>INDEX(Коефициенти!B$2:'Коефициенти'!B$34,C51)</f>
        <v>0</v>
      </c>
      <c r="E51" s="107">
        <f t="shared" si="0"/>
        <v>0</v>
      </c>
      <c r="F51" s="223">
        <f t="shared" si="1"/>
        <v>0</v>
      </c>
    </row>
    <row r="52" spans="1:6" ht="18.75" customHeight="1" x14ac:dyDescent="0.3">
      <c r="A52" s="204"/>
      <c r="B52" s="76" t="s">
        <v>48</v>
      </c>
      <c r="C52" s="82"/>
      <c r="D52" s="77"/>
      <c r="E52" s="95" t="s">
        <v>10</v>
      </c>
      <c r="F52" s="224">
        <f>SUM(F41:F51)</f>
        <v>950</v>
      </c>
    </row>
    <row r="53" spans="1:6" ht="9" customHeight="1" x14ac:dyDescent="0.3">
      <c r="A53" s="206"/>
      <c r="B53" s="225"/>
      <c r="C53" s="226"/>
      <c r="D53" s="190"/>
      <c r="E53" s="227"/>
      <c r="F53" s="228"/>
    </row>
    <row r="54" spans="1:6" ht="6" customHeight="1" x14ac:dyDescent="0.2">
      <c r="A54" s="211"/>
      <c r="B54" s="212"/>
      <c r="C54" s="213"/>
      <c r="D54" s="214"/>
      <c r="E54" s="213"/>
      <c r="F54" s="215"/>
    </row>
    <row r="55" spans="1:6" ht="21" customHeight="1" x14ac:dyDescent="0.25">
      <c r="A55" s="216"/>
      <c r="B55" s="334" t="s">
        <v>82</v>
      </c>
      <c r="C55" s="334"/>
      <c r="D55" s="236"/>
      <c r="E55" s="237" t="s">
        <v>3</v>
      </c>
      <c r="F55" s="238">
        <f>F37+F52</f>
        <v>4750</v>
      </c>
    </row>
    <row r="56" spans="1:6" ht="6" customHeight="1" x14ac:dyDescent="0.2">
      <c r="A56" s="211"/>
      <c r="B56" s="212"/>
      <c r="C56" s="213"/>
      <c r="D56" s="214"/>
      <c r="E56" s="213"/>
      <c r="F56" s="215"/>
    </row>
    <row r="57" spans="1:6" x14ac:dyDescent="0.2">
      <c r="A57" s="199" t="s">
        <v>51</v>
      </c>
      <c r="B57" s="200" t="s">
        <v>60</v>
      </c>
      <c r="C57" s="201"/>
      <c r="D57" s="202"/>
      <c r="E57" s="201"/>
      <c r="F57" s="203"/>
    </row>
    <row r="58" spans="1:6" ht="20.100000000000001" customHeight="1" x14ac:dyDescent="0.25">
      <c r="A58" s="179" t="s">
        <v>52</v>
      </c>
      <c r="B58" s="84" t="s">
        <v>57</v>
      </c>
      <c r="C58" s="91" t="s">
        <v>4</v>
      </c>
      <c r="D58" s="90">
        <f>IF(A26=5, 10, IF(A26=4, 13, IF(A26=3, 16, IF(A26=2, 19, IF(A26=1, 23, 0)))))</f>
        <v>16</v>
      </c>
      <c r="E58" s="89" t="s">
        <v>3</v>
      </c>
      <c r="F58" s="233">
        <f>$F$55*D58/100</f>
        <v>760</v>
      </c>
    </row>
    <row r="59" spans="1:6" ht="20.100000000000001" customHeight="1" x14ac:dyDescent="0.25">
      <c r="A59" s="179" t="s">
        <v>53</v>
      </c>
      <c r="B59" s="84" t="s">
        <v>58</v>
      </c>
      <c r="C59" s="91" t="s">
        <v>4</v>
      </c>
      <c r="D59" s="90">
        <f>IF(A26=5, 80, IF(A26=4, 76, IF(A26=3, 72, IF(A26=2, 68, IF(A26=1, 62, 0)))))</f>
        <v>72</v>
      </c>
      <c r="E59" s="89" t="s">
        <v>3</v>
      </c>
      <c r="F59" s="233">
        <f>$F$55*D59/100</f>
        <v>3420</v>
      </c>
    </row>
    <row r="60" spans="1:6" ht="20.100000000000001" customHeight="1" x14ac:dyDescent="0.25">
      <c r="A60" s="179" t="s">
        <v>56</v>
      </c>
      <c r="B60" s="84" t="s">
        <v>59</v>
      </c>
      <c r="C60" s="91" t="s">
        <v>4</v>
      </c>
      <c r="D60" s="90">
        <f>IF(A26=5, 10, IF(A26=4, 11, IF(A26=3, 12, IF(A26=2, 13, IF(A26=1, 15, 0)))))</f>
        <v>12</v>
      </c>
      <c r="E60" s="89" t="s">
        <v>3</v>
      </c>
      <c r="F60" s="233">
        <f>$F$55*D60/100</f>
        <v>570</v>
      </c>
    </row>
    <row r="61" spans="1:6" x14ac:dyDescent="0.2">
      <c r="A61" s="204"/>
      <c r="B61" s="100" t="s">
        <v>90</v>
      </c>
      <c r="C61" s="101" t="s">
        <v>4</v>
      </c>
      <c r="D61" s="102">
        <f>SUM(D58:D60)</f>
        <v>100</v>
      </c>
      <c r="E61" s="102" t="s">
        <v>3</v>
      </c>
      <c r="F61" s="205">
        <f>SUM(F58:F60)</f>
        <v>4750</v>
      </c>
    </row>
    <row r="62" spans="1:6" ht="9" customHeight="1" x14ac:dyDescent="0.2">
      <c r="A62" s="206"/>
      <c r="B62" s="207"/>
      <c r="C62" s="208"/>
      <c r="D62" s="209"/>
      <c r="E62" s="209"/>
      <c r="F62" s="210"/>
    </row>
    <row r="63" spans="1:6" ht="36" x14ac:dyDescent="0.2">
      <c r="A63" s="166" t="s">
        <v>55</v>
      </c>
      <c r="B63" s="192" t="s">
        <v>165</v>
      </c>
      <c r="C63" s="193"/>
      <c r="D63" s="194" t="s">
        <v>107</v>
      </c>
      <c r="E63" s="195" t="s">
        <v>4</v>
      </c>
      <c r="F63" s="196" t="s">
        <v>35</v>
      </c>
    </row>
    <row r="64" spans="1:6" ht="9" customHeight="1" x14ac:dyDescent="0.2">
      <c r="A64" s="197"/>
      <c r="B64" s="132"/>
      <c r="C64" s="133"/>
      <c r="D64" s="105"/>
      <c r="E64" s="105"/>
      <c r="F64" s="198"/>
    </row>
    <row r="65" spans="1:6" ht="15.75" x14ac:dyDescent="0.2">
      <c r="A65" s="171"/>
      <c r="B65" s="159" t="s">
        <v>109</v>
      </c>
      <c r="C65" s="106">
        <f>MATCH(B65,Коефициенти!A$48:A$52)</f>
        <v>1</v>
      </c>
      <c r="D65" s="234">
        <f>INDEX(Коефициенти!B$48:'Коефициенти'!B$52,C65)</f>
        <v>0</v>
      </c>
      <c r="E65" s="107">
        <f>IF(D65&gt;0,D65*100,0)</f>
        <v>0</v>
      </c>
      <c r="F65" s="235">
        <f>D65*F$37</f>
        <v>0</v>
      </c>
    </row>
    <row r="66" spans="1:6" ht="9" customHeight="1" x14ac:dyDescent="0.2">
      <c r="A66" s="187"/>
      <c r="B66" s="188"/>
      <c r="C66" s="189"/>
      <c r="D66" s="190"/>
      <c r="E66" s="190"/>
      <c r="F66" s="191"/>
    </row>
    <row r="67" spans="1:6" ht="31.5" x14ac:dyDescent="0.2">
      <c r="A67" s="166" t="s">
        <v>61</v>
      </c>
      <c r="B67" s="246" t="s">
        <v>168</v>
      </c>
      <c r="C67" s="168"/>
      <c r="D67" s="169" t="s">
        <v>162</v>
      </c>
      <c r="E67" s="169" t="s">
        <v>163</v>
      </c>
      <c r="F67" s="170" t="s">
        <v>2</v>
      </c>
    </row>
    <row r="68" spans="1:6" x14ac:dyDescent="0.2">
      <c r="A68" s="171"/>
      <c r="B68" s="159" t="s">
        <v>105</v>
      </c>
      <c r="C68" s="156"/>
      <c r="D68" s="115" t="s">
        <v>164</v>
      </c>
      <c r="E68" s="115" t="s">
        <v>108</v>
      </c>
      <c r="F68" s="180" t="s">
        <v>108</v>
      </c>
    </row>
    <row r="69" spans="1:6" ht="9" customHeight="1" x14ac:dyDescent="0.2">
      <c r="A69" s="171"/>
      <c r="B69" s="131"/>
      <c r="C69" s="93"/>
      <c r="D69" s="77"/>
      <c r="E69" s="77"/>
      <c r="F69" s="181"/>
    </row>
    <row r="70" spans="1:6" x14ac:dyDescent="0.2">
      <c r="A70" s="171"/>
      <c r="B70" s="151" t="s">
        <v>159</v>
      </c>
      <c r="C70" s="77"/>
      <c r="D70" s="258"/>
      <c r="E70" s="82">
        <v>50</v>
      </c>
      <c r="F70" s="172">
        <f>D70*E70</f>
        <v>0</v>
      </c>
    </row>
    <row r="71" spans="1:6" x14ac:dyDescent="0.2">
      <c r="A71" s="171"/>
      <c r="B71" s="151" t="s">
        <v>160</v>
      </c>
      <c r="C71" s="77"/>
      <c r="D71" s="258"/>
      <c r="E71" s="82">
        <v>40</v>
      </c>
      <c r="F71" s="172">
        <f>D71*E71</f>
        <v>0</v>
      </c>
    </row>
    <row r="72" spans="1:6" x14ac:dyDescent="0.2">
      <c r="A72" s="171"/>
      <c r="B72" s="151" t="s">
        <v>161</v>
      </c>
      <c r="C72" s="77"/>
      <c r="D72" s="258"/>
      <c r="E72" s="82">
        <v>25</v>
      </c>
      <c r="F72" s="172">
        <f>D72*E72</f>
        <v>0</v>
      </c>
    </row>
    <row r="73" spans="1:6" x14ac:dyDescent="0.2">
      <c r="A73" s="171"/>
      <c r="B73" s="151" t="s">
        <v>271</v>
      </c>
      <c r="C73" s="77"/>
      <c r="D73" s="77"/>
      <c r="E73" s="77"/>
      <c r="F73" s="172" t="str">
        <f>IF(OR(F70&gt;0,F71&gt;0,F72&gt;0),Доп_разходи!I27," ")</f>
        <v xml:space="preserve"> </v>
      </c>
    </row>
    <row r="74" spans="1:6" ht="15.75" x14ac:dyDescent="0.25">
      <c r="A74" s="171"/>
      <c r="B74" s="230" t="s">
        <v>7</v>
      </c>
      <c r="C74" s="231"/>
      <c r="D74" s="231"/>
      <c r="E74" s="232"/>
      <c r="F74" s="233">
        <f>IF(AND(SUM(F67:F73)&gt;0,SUM(F67:F73)&lt;1000),1000,SUM(F67:F73))</f>
        <v>0</v>
      </c>
    </row>
    <row r="75" spans="1:6" ht="9" customHeight="1" x14ac:dyDescent="0.2">
      <c r="A75" s="187"/>
      <c r="B75" s="188"/>
      <c r="C75" s="189"/>
      <c r="D75" s="190"/>
      <c r="E75" s="190"/>
      <c r="F75" s="191"/>
    </row>
    <row r="76" spans="1:6" ht="31.5" x14ac:dyDescent="0.2">
      <c r="A76" s="166" t="s">
        <v>63</v>
      </c>
      <c r="B76" s="167" t="s">
        <v>272</v>
      </c>
      <c r="C76" s="168"/>
      <c r="D76" s="169" t="s">
        <v>162</v>
      </c>
      <c r="E76" s="169" t="s">
        <v>163</v>
      </c>
      <c r="F76" s="170" t="s">
        <v>2</v>
      </c>
    </row>
    <row r="77" spans="1:6" x14ac:dyDescent="0.2">
      <c r="A77" s="179"/>
      <c r="B77" s="160" t="s">
        <v>105</v>
      </c>
      <c r="C77" s="85"/>
      <c r="D77" s="115" t="s">
        <v>164</v>
      </c>
      <c r="E77" s="115" t="s">
        <v>108</v>
      </c>
      <c r="F77" s="180" t="s">
        <v>108</v>
      </c>
    </row>
    <row r="78" spans="1:6" ht="9" customHeight="1" x14ac:dyDescent="0.2">
      <c r="A78" s="171"/>
      <c r="B78" s="131"/>
      <c r="C78" s="93"/>
      <c r="D78" s="77"/>
      <c r="E78" s="77"/>
      <c r="F78" s="181"/>
    </row>
    <row r="79" spans="1:6" x14ac:dyDescent="0.2">
      <c r="A79" s="171"/>
      <c r="B79" s="151" t="s">
        <v>159</v>
      </c>
      <c r="C79" s="77"/>
      <c r="D79" s="258"/>
      <c r="E79" s="82">
        <v>50</v>
      </c>
      <c r="F79" s="172">
        <f>D79*E79</f>
        <v>0</v>
      </c>
    </row>
    <row r="80" spans="1:6" x14ac:dyDescent="0.2">
      <c r="A80" s="171"/>
      <c r="B80" s="151" t="s">
        <v>160</v>
      </c>
      <c r="C80" s="77"/>
      <c r="D80" s="258"/>
      <c r="E80" s="82">
        <v>40</v>
      </c>
      <c r="F80" s="172">
        <f>D80*E80</f>
        <v>0</v>
      </c>
    </row>
    <row r="81" spans="1:6" x14ac:dyDescent="0.2">
      <c r="A81" s="171"/>
      <c r="B81" s="151" t="s">
        <v>161</v>
      </c>
      <c r="C81" s="77"/>
      <c r="D81" s="258"/>
      <c r="E81" s="82">
        <v>25</v>
      </c>
      <c r="F81" s="172">
        <f>D81*E81</f>
        <v>0</v>
      </c>
    </row>
    <row r="82" spans="1:6" x14ac:dyDescent="0.2">
      <c r="A82" s="171"/>
      <c r="B82" s="151" t="s">
        <v>271</v>
      </c>
      <c r="C82" s="77"/>
      <c r="D82" s="77"/>
      <c r="E82" s="77"/>
      <c r="F82" s="172" t="str">
        <f>IF(OR(F79&gt;0,F80&gt;0,F81&gt;0),Доп_разходи!I27," ")</f>
        <v xml:space="preserve"> </v>
      </c>
    </row>
    <row r="83" spans="1:6" ht="15.75" x14ac:dyDescent="0.25">
      <c r="A83" s="171"/>
      <c r="B83" s="230" t="s">
        <v>7</v>
      </c>
      <c r="C83" s="231"/>
      <c r="D83" s="231"/>
      <c r="E83" s="232"/>
      <c r="F83" s="233">
        <f>SUM(F76:F82)</f>
        <v>0</v>
      </c>
    </row>
    <row r="84" spans="1:6" ht="9" customHeight="1" x14ac:dyDescent="0.2">
      <c r="A84" s="182"/>
      <c r="B84" s="183"/>
      <c r="C84" s="184"/>
      <c r="D84" s="184"/>
      <c r="E84" s="185"/>
      <c r="F84" s="186"/>
    </row>
    <row r="85" spans="1:6" ht="33.75" x14ac:dyDescent="0.2">
      <c r="A85" s="166" t="s">
        <v>64</v>
      </c>
      <c r="B85" s="167" t="s">
        <v>166</v>
      </c>
      <c r="C85" s="169" t="s">
        <v>179</v>
      </c>
      <c r="D85" s="169" t="s">
        <v>162</v>
      </c>
      <c r="E85" s="169" t="s">
        <v>163</v>
      </c>
      <c r="F85" s="170" t="s">
        <v>2</v>
      </c>
    </row>
    <row r="86" spans="1:6" x14ac:dyDescent="0.2">
      <c r="A86" s="171"/>
      <c r="B86" s="155"/>
      <c r="C86" s="156"/>
      <c r="D86" s="157"/>
      <c r="E86" s="157"/>
      <c r="F86" s="178"/>
    </row>
    <row r="87" spans="1:6" ht="15.75" x14ac:dyDescent="0.25">
      <c r="A87" s="173"/>
      <c r="B87" s="163" t="s">
        <v>273</v>
      </c>
      <c r="C87" s="257">
        <v>10</v>
      </c>
      <c r="D87" s="258"/>
      <c r="E87" s="82">
        <v>50</v>
      </c>
      <c r="F87" s="233">
        <f>IF(C87&gt;0,F55*C87/100,D87*E87)</f>
        <v>475</v>
      </c>
    </row>
    <row r="88" spans="1:6" ht="9" customHeight="1" x14ac:dyDescent="0.2">
      <c r="A88" s="174"/>
      <c r="B88" s="175"/>
      <c r="C88" s="176"/>
      <c r="D88" s="176"/>
      <c r="E88" s="176"/>
      <c r="F88" s="177"/>
    </row>
    <row r="89" spans="1:6" ht="24" customHeight="1" x14ac:dyDescent="0.2">
      <c r="A89" s="336" t="s">
        <v>81</v>
      </c>
      <c r="B89" s="336"/>
      <c r="C89" s="335" t="str">
        <f>F6</f>
        <v>Еднофазно ТП/РП</v>
      </c>
      <c r="D89" s="335"/>
      <c r="E89" s="335"/>
      <c r="F89" s="162">
        <f>IF(F6="ИП",(F65+F74+F83+F87)+F58,IF(F6="ТП",(F65+F74+F83+F87)+F58+F59,IF(F6="РП",(F65+F74+F83+F87)+F58+F59+F60,IF(F6="Еднофазно ТП/РП",(F65+F74+F83+F87)+F58+F59+F60," "))))</f>
        <v>5225</v>
      </c>
    </row>
    <row r="90" spans="1:6" ht="25.5" customHeight="1" x14ac:dyDescent="0.2">
      <c r="A90" s="333" t="s">
        <v>276</v>
      </c>
      <c r="B90" s="333"/>
      <c r="C90" s="333"/>
      <c r="D90" s="333"/>
      <c r="E90" s="165" t="s">
        <v>70</v>
      </c>
      <c r="F90" s="164"/>
    </row>
    <row r="91" spans="1:6" ht="12.75" customHeight="1" x14ac:dyDescent="0.2">
      <c r="A91" s="26"/>
      <c r="B91" s="27"/>
      <c r="C91" s="17"/>
      <c r="D91" s="17"/>
      <c r="E91" s="28"/>
      <c r="F91" s="29"/>
    </row>
    <row r="92" spans="1:6" ht="12.75" customHeight="1" x14ac:dyDescent="0.2">
      <c r="A92" s="26"/>
      <c r="B92" s="27"/>
      <c r="C92" s="17"/>
      <c r="D92" s="17"/>
      <c r="E92" s="28"/>
      <c r="F92" s="29"/>
    </row>
    <row r="93" spans="1:6" ht="12.75" customHeight="1" x14ac:dyDescent="0.2">
      <c r="A93" s="26"/>
      <c r="B93" s="27"/>
      <c r="C93" s="17"/>
      <c r="D93" s="17"/>
      <c r="E93" s="28"/>
      <c r="F93" s="29"/>
    </row>
    <row r="94" spans="1:6" ht="12.75" customHeight="1" x14ac:dyDescent="0.2">
      <c r="A94" s="26"/>
      <c r="B94" s="30" t="s">
        <v>72</v>
      </c>
      <c r="C94" s="37"/>
      <c r="D94" s="37"/>
      <c r="E94" s="37"/>
      <c r="F94" s="29"/>
    </row>
    <row r="95" spans="1:6" ht="12.75" customHeight="1" x14ac:dyDescent="0.2">
      <c r="A95" s="26"/>
      <c r="B95" s="30"/>
      <c r="C95" s="17"/>
      <c r="D95" s="17"/>
      <c r="E95" s="17"/>
      <c r="F95" s="29"/>
    </row>
    <row r="96" spans="1:6" ht="12.75" customHeight="1" x14ac:dyDescent="0.2">
      <c r="A96" s="26"/>
      <c r="B96" s="27"/>
      <c r="C96" s="337" t="s">
        <v>71</v>
      </c>
      <c r="D96" s="337"/>
      <c r="E96" s="337"/>
      <c r="F96" s="337"/>
    </row>
    <row r="97" spans="1:6" ht="12.75" customHeight="1" x14ac:dyDescent="0.2">
      <c r="A97" s="26"/>
    </row>
    <row r="98" spans="1:6" ht="12.75" customHeight="1" x14ac:dyDescent="0.25">
      <c r="A98" s="52" t="s">
        <v>93</v>
      </c>
    </row>
    <row r="99" spans="1:6" ht="12.75" customHeight="1" x14ac:dyDescent="0.25">
      <c r="A99" s="52"/>
    </row>
    <row r="100" spans="1:6" ht="12.75" customHeight="1" x14ac:dyDescent="0.2">
      <c r="B100" s="53" t="s">
        <v>89</v>
      </c>
      <c r="C100" s="53"/>
      <c r="D100" s="37"/>
      <c r="E100" s="37"/>
      <c r="F100" s="37"/>
    </row>
    <row r="101" spans="1:6" ht="12.75" customHeight="1" x14ac:dyDescent="0.25">
      <c r="B101" s="39"/>
      <c r="C101" s="331" t="s">
        <v>96</v>
      </c>
      <c r="D101" s="331"/>
      <c r="E101" s="331"/>
      <c r="F101" s="331"/>
    </row>
    <row r="102" spans="1:6" ht="12.75" customHeight="1" x14ac:dyDescent="0.2">
      <c r="A102" s="42" t="s">
        <v>78</v>
      </c>
      <c r="B102" s="64">
        <f ca="1">TODAY()</f>
        <v>43663</v>
      </c>
    </row>
    <row r="103" spans="1:6" ht="12.75" customHeight="1" x14ac:dyDescent="0.25">
      <c r="A103" s="42" t="s">
        <v>79</v>
      </c>
      <c r="B103" s="43" t="s">
        <v>80</v>
      </c>
      <c r="C103" s="40"/>
      <c r="D103" s="40"/>
      <c r="E103" s="40"/>
      <c r="F103" s="41"/>
    </row>
    <row r="104" spans="1:6" ht="12.75" customHeight="1" x14ac:dyDescent="0.25">
      <c r="C104" s="40"/>
      <c r="D104" s="40"/>
      <c r="E104" s="40"/>
      <c r="F104" s="41"/>
    </row>
    <row r="105" spans="1:6" ht="12.75" customHeight="1" x14ac:dyDescent="0.2"/>
    <row r="106" spans="1:6" ht="12.75" customHeight="1" x14ac:dyDescent="0.2"/>
    <row r="107" spans="1:6" ht="12.75" customHeight="1" x14ac:dyDescent="0.2"/>
    <row r="108" spans="1:6" ht="12.75" customHeight="1" x14ac:dyDescent="0.2"/>
    <row r="109" spans="1:6" ht="12.75" customHeight="1" x14ac:dyDescent="0.2"/>
    <row r="110" spans="1:6" ht="12.75" customHeight="1" x14ac:dyDescent="0.2"/>
    <row r="111" spans="1:6" ht="12.75" customHeight="1" x14ac:dyDescent="0.2"/>
  </sheetData>
  <mergeCells count="18">
    <mergeCell ref="C101:F101"/>
    <mergeCell ref="A90:D90"/>
    <mergeCell ref="B55:C55"/>
    <mergeCell ref="C89:E89"/>
    <mergeCell ref="A89:B89"/>
    <mergeCell ref="C96:F96"/>
    <mergeCell ref="A13:A14"/>
    <mergeCell ref="A16:A17"/>
    <mergeCell ref="A11:F11"/>
    <mergeCell ref="B16:B17"/>
    <mergeCell ref="A1:F1"/>
    <mergeCell ref="A2:F2"/>
    <mergeCell ref="A4:F4"/>
    <mergeCell ref="A8:F8"/>
    <mergeCell ref="A9:F9"/>
    <mergeCell ref="A10:F10"/>
    <mergeCell ref="B13:F14"/>
    <mergeCell ref="A3:F3"/>
  </mergeCells>
  <phoneticPr fontId="0" type="noConversion"/>
  <dataValidations count="2">
    <dataValidation type="list" allowBlank="1" showInputMessage="1" showErrorMessage="1" sqref="F6">
      <formula1>"ИП,ТП,РП,Еднофазно ТП/РП"</formula1>
    </dataValidation>
    <dataValidation type="list" allowBlank="1" showInputMessage="1" showErrorMessage="1" sqref="B87">
      <formula1>"ОЦЕНКА НА СЪОТВЕТСТВИЕТО,ТЕХНИЧЕСКИ КОНТРОЛ"</formula1>
    </dataValidation>
  </dataValidations>
  <printOptions horizontalCentered="1"/>
  <pageMargins left="1.3779527559055118" right="0.39370078740157483" top="0.98425196850393704" bottom="0.59055118110236227" header="0.39370078740157483" footer="0.39370078740157483"/>
  <pageSetup paperSize="9" scale="90" orientation="portrait" r:id="rId1"/>
  <headerFooter alignWithMargins="0">
    <oddHeader>&amp;L
&amp;CХОНОРАР  СМЕТКА&amp;R&amp;P от &amp;N</oddHeader>
    <oddFooter>&amp;R&amp;P</oddFooter>
  </headerFooter>
  <ignoredErrors>
    <ignoredError sqref="A13 A63 A57 C41:XFD41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Drop Down 1">
              <controlPr defaultSize="0" autoLine="0" autoPict="0">
                <anchor moveWithCells="1">
                  <from>
                    <xdr:col>1</xdr:col>
                    <xdr:colOff>38100</xdr:colOff>
                    <xdr:row>20</xdr:row>
                    <xdr:rowOff>19050</xdr:rowOff>
                  </from>
                  <to>
                    <xdr:col>3</xdr:col>
                    <xdr:colOff>438150</xdr:colOff>
                    <xdr:row>20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Drop Down 5">
              <controlPr defaultSize="0" autoLine="0" autoPict="0">
                <anchor moveWithCells="1">
                  <from>
                    <xdr:col>1</xdr:col>
                    <xdr:colOff>28575</xdr:colOff>
                    <xdr:row>24</xdr:row>
                    <xdr:rowOff>114300</xdr:rowOff>
                  </from>
                  <to>
                    <xdr:col>3</xdr:col>
                    <xdr:colOff>428625</xdr:colOff>
                    <xdr:row>25</xdr:row>
                    <xdr:rowOff>276225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Коефициенти!$A$2:$A$34</xm:f>
          </x14:formula1>
          <xm:sqref>B41:B51</xm:sqref>
        </x14:dataValidation>
        <x14:dataValidation type="list" allowBlank="1" showInputMessage="1" showErrorMessage="1">
          <x14:formula1>
            <xm:f>Коефициенти!$A$48:$A$52</xm:f>
          </x14:formula1>
          <xm:sqref>B65</xm:sqref>
        </x14:dataValidation>
        <x14:dataValidation type="list" allowBlank="1" showInputMessage="1" showErrorMessage="1">
          <x14:formula1>
            <xm:f>'Становища и други'!$A$3:$A$11</xm:f>
          </x14:formula1>
          <xm:sqref>B68</xm:sqref>
        </x14:dataValidation>
        <x14:dataValidation type="list" allowBlank="1" showInputMessage="1" showErrorMessage="1">
          <x14:formula1>
            <xm:f>'Становища и други'!$A$17:$A$39</xm:f>
          </x14:formula1>
          <xm:sqref>B77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7"/>
  <sheetViews>
    <sheetView workbookViewId="0">
      <selection activeCell="I3" sqref="I3"/>
    </sheetView>
  </sheetViews>
  <sheetFormatPr defaultRowHeight="12.75" x14ac:dyDescent="0.2"/>
  <cols>
    <col min="1" max="1" width="3" bestFit="1" customWidth="1"/>
    <col min="2" max="2" width="8.85546875" customWidth="1"/>
    <col min="3" max="3" width="10.85546875" customWidth="1"/>
    <col min="4" max="4" width="63.5703125" customWidth="1"/>
    <col min="5" max="5" width="6.42578125" bestFit="1" customWidth="1"/>
    <col min="6" max="6" width="12" bestFit="1" customWidth="1"/>
    <col min="8" max="8" width="12.5703125" customWidth="1"/>
    <col min="9" max="9" width="13" customWidth="1"/>
  </cols>
  <sheetData>
    <row r="1" spans="1:9" x14ac:dyDescent="0.2">
      <c r="A1" s="338" t="s">
        <v>150</v>
      </c>
      <c r="B1" s="339"/>
      <c r="C1" s="339"/>
      <c r="D1" s="339"/>
      <c r="E1" s="339"/>
      <c r="F1" s="339"/>
      <c r="G1" s="339"/>
      <c r="H1" s="339"/>
      <c r="I1" s="339"/>
    </row>
    <row r="2" spans="1:9" x14ac:dyDescent="0.2">
      <c r="A2" s="1"/>
      <c r="B2" s="1"/>
      <c r="C2" s="1"/>
    </row>
    <row r="3" spans="1:9" ht="15.75" x14ac:dyDescent="0.25">
      <c r="A3" s="301" t="s">
        <v>258</v>
      </c>
      <c r="B3" s="1"/>
      <c r="C3" s="1"/>
      <c r="E3" s="1"/>
      <c r="F3" s="324">
        <v>35</v>
      </c>
      <c r="G3" s="302" t="s">
        <v>152</v>
      </c>
    </row>
    <row r="4" spans="1:9" x14ac:dyDescent="0.2">
      <c r="A4" s="1"/>
      <c r="B4" s="1"/>
      <c r="C4" s="1"/>
    </row>
    <row r="5" spans="1:9" ht="25.5" x14ac:dyDescent="0.2">
      <c r="A5" s="65" t="s">
        <v>5</v>
      </c>
      <c r="B5" s="147" t="s">
        <v>154</v>
      </c>
      <c r="C5" s="147" t="s">
        <v>151</v>
      </c>
      <c r="D5" s="65" t="s">
        <v>260</v>
      </c>
      <c r="E5" s="141" t="s">
        <v>151</v>
      </c>
      <c r="F5" s="148" t="s">
        <v>256</v>
      </c>
      <c r="G5" s="148" t="s">
        <v>157</v>
      </c>
      <c r="H5" s="148" t="s">
        <v>156</v>
      </c>
      <c r="I5" s="65" t="s">
        <v>73</v>
      </c>
    </row>
    <row r="6" spans="1:9" x14ac:dyDescent="0.2">
      <c r="A6" s="297">
        <v>1</v>
      </c>
      <c r="B6" s="146"/>
      <c r="C6" s="296"/>
      <c r="D6" s="304" t="s">
        <v>259</v>
      </c>
      <c r="E6" s="141" t="s">
        <v>234</v>
      </c>
      <c r="F6" s="306"/>
      <c r="G6" s="150"/>
      <c r="H6" s="307"/>
      <c r="I6" s="308">
        <f>SUM(I7:I9)</f>
        <v>50</v>
      </c>
    </row>
    <row r="7" spans="1:9" x14ac:dyDescent="0.2">
      <c r="A7" s="297"/>
      <c r="B7" s="146">
        <v>50</v>
      </c>
      <c r="C7" s="296" t="s">
        <v>252</v>
      </c>
      <c r="D7" s="304" t="s">
        <v>262</v>
      </c>
      <c r="E7" s="141" t="s">
        <v>234</v>
      </c>
      <c r="F7" s="305">
        <v>0.5</v>
      </c>
      <c r="G7" s="143">
        <v>1</v>
      </c>
      <c r="H7" s="310">
        <f t="shared" ref="H7:H8" si="0">F7*G7</f>
        <v>0.5</v>
      </c>
      <c r="I7" s="309">
        <f t="shared" ref="I7:I8" si="1">B7*H7</f>
        <v>25</v>
      </c>
    </row>
    <row r="8" spans="1:9" x14ac:dyDescent="0.2">
      <c r="A8" s="297"/>
      <c r="B8" s="146">
        <v>40</v>
      </c>
      <c r="C8" s="296" t="s">
        <v>252</v>
      </c>
      <c r="D8" s="304" t="s">
        <v>264</v>
      </c>
      <c r="E8" s="141" t="s">
        <v>234</v>
      </c>
      <c r="F8" s="305"/>
      <c r="G8" s="143"/>
      <c r="H8" s="310">
        <f t="shared" si="0"/>
        <v>0</v>
      </c>
      <c r="I8" s="309">
        <f t="shared" si="1"/>
        <v>0</v>
      </c>
    </row>
    <row r="9" spans="1:9" x14ac:dyDescent="0.2">
      <c r="A9" s="297"/>
      <c r="B9" s="146">
        <v>25</v>
      </c>
      <c r="C9" s="296" t="s">
        <v>252</v>
      </c>
      <c r="D9" s="304" t="s">
        <v>263</v>
      </c>
      <c r="E9" s="141" t="s">
        <v>234</v>
      </c>
      <c r="F9" s="305">
        <v>1</v>
      </c>
      <c r="G9" s="143">
        <v>1</v>
      </c>
      <c r="H9" s="310">
        <f t="shared" ref="H9" si="2">F9*G9</f>
        <v>1</v>
      </c>
      <c r="I9" s="309">
        <f t="shared" ref="I9" si="3">B9*H9</f>
        <v>25</v>
      </c>
    </row>
    <row r="10" spans="1:9" ht="25.5" x14ac:dyDescent="0.2">
      <c r="A10" s="311">
        <v>2</v>
      </c>
      <c r="B10" s="312">
        <v>50</v>
      </c>
      <c r="C10" s="313" t="s">
        <v>252</v>
      </c>
      <c r="D10" s="264" t="s">
        <v>209</v>
      </c>
      <c r="E10" s="141" t="s">
        <v>234</v>
      </c>
      <c r="F10" s="145">
        <f>F3/60</f>
        <v>0.58333333333333337</v>
      </c>
      <c r="G10" s="143">
        <v>2</v>
      </c>
      <c r="H10" s="136">
        <f>F10*G10</f>
        <v>1.1666666666666667</v>
      </c>
      <c r="I10" s="308">
        <f>H10*B10</f>
        <v>58.333333333333336</v>
      </c>
    </row>
    <row r="11" spans="1:9" x14ac:dyDescent="0.2">
      <c r="A11" s="297"/>
      <c r="B11" s="298"/>
      <c r="C11" s="298"/>
      <c r="D11" s="297"/>
      <c r="E11" s="299"/>
      <c r="F11" s="300"/>
      <c r="G11" s="300"/>
      <c r="H11" s="300"/>
      <c r="I11" s="297"/>
    </row>
    <row r="12" spans="1:9" x14ac:dyDescent="0.2">
      <c r="A12" s="241"/>
      <c r="B12" s="321"/>
      <c r="C12" s="321"/>
      <c r="D12" s="241"/>
      <c r="E12" s="322"/>
      <c r="F12" s="323"/>
      <c r="G12" s="323"/>
      <c r="H12" s="323"/>
      <c r="I12" s="241"/>
    </row>
    <row r="13" spans="1:9" x14ac:dyDescent="0.2">
      <c r="A13" s="241"/>
      <c r="B13" s="321"/>
      <c r="C13" s="321"/>
      <c r="D13" s="241"/>
      <c r="E13" s="322"/>
      <c r="F13" s="323"/>
      <c r="G13" s="323"/>
      <c r="H13" s="323"/>
      <c r="I13" s="241"/>
    </row>
    <row r="14" spans="1:9" x14ac:dyDescent="0.2">
      <c r="A14" s="241"/>
      <c r="B14" s="321"/>
      <c r="C14" s="321"/>
      <c r="D14" s="241"/>
      <c r="E14" s="322"/>
      <c r="F14" s="323"/>
      <c r="G14" s="323"/>
      <c r="H14" s="323"/>
      <c r="I14" s="241"/>
    </row>
    <row r="15" spans="1:9" ht="25.5" x14ac:dyDescent="0.2">
      <c r="A15" s="65" t="s">
        <v>5</v>
      </c>
      <c r="B15" s="147" t="s">
        <v>154</v>
      </c>
      <c r="C15" s="147" t="s">
        <v>151</v>
      </c>
      <c r="D15" s="65" t="s">
        <v>261</v>
      </c>
      <c r="E15" s="141" t="s">
        <v>151</v>
      </c>
      <c r="F15" s="148" t="s">
        <v>256</v>
      </c>
      <c r="G15" s="148" t="s">
        <v>157</v>
      </c>
      <c r="H15" s="148" t="s">
        <v>156</v>
      </c>
      <c r="I15" s="65" t="s">
        <v>73</v>
      </c>
    </row>
    <row r="16" spans="1:9" ht="25.5" x14ac:dyDescent="0.2">
      <c r="A16" s="266">
        <v>1</v>
      </c>
      <c r="B16" s="146">
        <v>15</v>
      </c>
      <c r="C16" s="296" t="s">
        <v>250</v>
      </c>
      <c r="D16" s="264" t="s">
        <v>210</v>
      </c>
      <c r="E16" s="141" t="s">
        <v>152</v>
      </c>
      <c r="F16" s="303">
        <f>F3</f>
        <v>35</v>
      </c>
      <c r="G16" s="143">
        <v>2</v>
      </c>
      <c r="H16" s="136">
        <f>F16*G16</f>
        <v>70</v>
      </c>
      <c r="I16" s="144">
        <f>H16*B16/100</f>
        <v>10.5</v>
      </c>
    </row>
    <row r="17" spans="1:9" ht="15.75" customHeight="1" x14ac:dyDescent="0.2">
      <c r="A17" s="266">
        <v>2</v>
      </c>
      <c r="B17" s="146">
        <v>4.2</v>
      </c>
      <c r="C17" s="296" t="s">
        <v>251</v>
      </c>
      <c r="D17" s="264" t="s">
        <v>208</v>
      </c>
      <c r="E17" s="141" t="s">
        <v>153</v>
      </c>
      <c r="F17" s="143"/>
      <c r="G17" s="143"/>
      <c r="H17" s="136">
        <f>F17*G17</f>
        <v>0</v>
      </c>
      <c r="I17" s="144">
        <f>H17*B17</f>
        <v>0</v>
      </c>
    </row>
    <row r="18" spans="1:9" x14ac:dyDescent="0.2">
      <c r="A18" s="266">
        <v>4</v>
      </c>
      <c r="B18" s="146">
        <v>38</v>
      </c>
      <c r="C18" s="296" t="s">
        <v>254</v>
      </c>
      <c r="D18" s="264" t="s">
        <v>253</v>
      </c>
      <c r="E18" s="141" t="s">
        <v>153</v>
      </c>
      <c r="F18" s="143"/>
      <c r="G18" s="150"/>
      <c r="H18" s="136"/>
      <c r="I18" s="144">
        <f t="shared" ref="I18:I26" si="4">B18*F18</f>
        <v>0</v>
      </c>
    </row>
    <row r="19" spans="1:9" ht="25.5" x14ac:dyDescent="0.2">
      <c r="A19" s="266">
        <v>5</v>
      </c>
      <c r="B19" s="146">
        <v>3</v>
      </c>
      <c r="C19" s="296" t="s">
        <v>153</v>
      </c>
      <c r="D19" s="264" t="s">
        <v>255</v>
      </c>
      <c r="E19" s="141" t="s">
        <v>153</v>
      </c>
      <c r="F19" s="143"/>
      <c r="G19" s="150"/>
      <c r="H19" s="136"/>
      <c r="I19" s="144">
        <f t="shared" si="4"/>
        <v>0</v>
      </c>
    </row>
    <row r="20" spans="1:9" x14ac:dyDescent="0.2">
      <c r="A20" s="266">
        <v>6</v>
      </c>
      <c r="B20" s="146">
        <v>5</v>
      </c>
      <c r="C20" s="296" t="s">
        <v>153</v>
      </c>
      <c r="D20" s="264" t="s">
        <v>158</v>
      </c>
      <c r="E20" s="141" t="s">
        <v>153</v>
      </c>
      <c r="F20" s="143"/>
      <c r="G20" s="150"/>
      <c r="H20" s="136"/>
      <c r="I20" s="144">
        <f t="shared" si="4"/>
        <v>0</v>
      </c>
    </row>
    <row r="21" spans="1:9" x14ac:dyDescent="0.2">
      <c r="A21" s="266">
        <v>7</v>
      </c>
      <c r="B21" s="146">
        <v>47.65</v>
      </c>
      <c r="C21" s="296" t="s">
        <v>257</v>
      </c>
      <c r="D21" s="265" t="s">
        <v>69</v>
      </c>
      <c r="E21" s="141" t="s">
        <v>153</v>
      </c>
      <c r="F21" s="143"/>
      <c r="G21" s="150"/>
      <c r="H21" s="136"/>
      <c r="I21" s="144">
        <f t="shared" si="4"/>
        <v>0</v>
      </c>
    </row>
    <row r="22" spans="1:9" x14ac:dyDescent="0.2">
      <c r="A22" s="266">
        <v>8</v>
      </c>
      <c r="B22" s="146"/>
      <c r="C22" s="146"/>
      <c r="D22" s="265"/>
      <c r="E22" s="142"/>
      <c r="F22" s="145"/>
      <c r="G22" s="150"/>
      <c r="H22" s="136"/>
      <c r="I22" s="144">
        <f t="shared" si="4"/>
        <v>0</v>
      </c>
    </row>
    <row r="23" spans="1:9" x14ac:dyDescent="0.2">
      <c r="A23" s="266">
        <v>9</v>
      </c>
      <c r="B23" s="146"/>
      <c r="C23" s="146"/>
      <c r="D23" s="265"/>
      <c r="E23" s="142"/>
      <c r="F23" s="145"/>
      <c r="G23" s="150"/>
      <c r="H23" s="136"/>
      <c r="I23" s="144">
        <f t="shared" si="4"/>
        <v>0</v>
      </c>
    </row>
    <row r="24" spans="1:9" x14ac:dyDescent="0.2">
      <c r="A24" s="266">
        <v>10</v>
      </c>
      <c r="B24" s="146"/>
      <c r="C24" s="146"/>
      <c r="D24" s="265"/>
      <c r="E24" s="142"/>
      <c r="F24" s="145"/>
      <c r="G24" s="150"/>
      <c r="H24" s="136"/>
      <c r="I24" s="144">
        <f t="shared" si="4"/>
        <v>0</v>
      </c>
    </row>
    <row r="25" spans="1:9" x14ac:dyDescent="0.2">
      <c r="A25" s="266">
        <v>11</v>
      </c>
      <c r="B25" s="146"/>
      <c r="C25" s="146"/>
      <c r="D25" s="265"/>
      <c r="E25" s="142"/>
      <c r="F25" s="145"/>
      <c r="G25" s="150"/>
      <c r="H25" s="136"/>
      <c r="I25" s="144">
        <f t="shared" si="4"/>
        <v>0</v>
      </c>
    </row>
    <row r="26" spans="1:9" x14ac:dyDescent="0.2">
      <c r="A26" s="266">
        <v>12</v>
      </c>
      <c r="B26" s="146"/>
      <c r="C26" s="146"/>
      <c r="D26" s="265"/>
      <c r="E26" s="142"/>
      <c r="F26" s="145"/>
      <c r="G26" s="150"/>
      <c r="H26" s="136"/>
      <c r="I26" s="144">
        <f t="shared" si="4"/>
        <v>0</v>
      </c>
    </row>
    <row r="27" spans="1:9" x14ac:dyDescent="0.2">
      <c r="A27" s="137"/>
      <c r="B27" s="98"/>
      <c r="C27" s="98"/>
      <c r="D27" s="49" t="s">
        <v>68</v>
      </c>
      <c r="E27" s="98"/>
      <c r="F27" s="135"/>
      <c r="G27" s="138"/>
      <c r="H27" s="139"/>
      <c r="I27" s="140">
        <f>SUM(I16:I26)</f>
        <v>10.5</v>
      </c>
    </row>
  </sheetData>
  <mergeCells count="1">
    <mergeCell ref="A1:I1"/>
  </mergeCells>
  <dataValidations count="1">
    <dataValidation type="list" allowBlank="1" showInputMessage="1" showErrorMessage="1" sqref="B7:B10">
      <formula1>"25,40,50"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52"/>
  <sheetViews>
    <sheetView workbookViewId="0">
      <selection activeCell="A36" sqref="A36"/>
    </sheetView>
  </sheetViews>
  <sheetFormatPr defaultRowHeight="12.75" x14ac:dyDescent="0.2"/>
  <cols>
    <col min="1" max="1" width="58.85546875" customWidth="1"/>
    <col min="2" max="2" width="8.5703125" bestFit="1" customWidth="1"/>
  </cols>
  <sheetData>
    <row r="1" spans="1:2" x14ac:dyDescent="0.2">
      <c r="A1" s="96" t="s">
        <v>106</v>
      </c>
      <c r="B1" s="103" t="s">
        <v>47</v>
      </c>
    </row>
    <row r="2" spans="1:2" x14ac:dyDescent="0.2">
      <c r="A2" s="97" t="s">
        <v>109</v>
      </c>
      <c r="B2" s="104">
        <v>0</v>
      </c>
    </row>
    <row r="3" spans="1:2" x14ac:dyDescent="0.2">
      <c r="A3" s="99" t="s">
        <v>110</v>
      </c>
      <c r="B3" s="32">
        <v>1.1499999999999999</v>
      </c>
    </row>
    <row r="4" spans="1:2" x14ac:dyDescent="0.2">
      <c r="A4" s="99" t="s">
        <v>111</v>
      </c>
      <c r="B4" s="32">
        <v>1.18</v>
      </c>
    </row>
    <row r="5" spans="1:2" x14ac:dyDescent="0.2">
      <c r="A5" s="99" t="s">
        <v>112</v>
      </c>
      <c r="B5" s="32">
        <v>1.2</v>
      </c>
    </row>
    <row r="6" spans="1:2" x14ac:dyDescent="0.2">
      <c r="A6" s="99" t="s">
        <v>113</v>
      </c>
      <c r="B6" s="32">
        <v>1.35</v>
      </c>
    </row>
    <row r="7" spans="1:2" x14ac:dyDescent="0.2">
      <c r="A7" s="99" t="s">
        <v>114</v>
      </c>
      <c r="B7" s="32">
        <v>1.5</v>
      </c>
    </row>
    <row r="8" spans="1:2" x14ac:dyDescent="0.2">
      <c r="A8" s="99" t="s">
        <v>115</v>
      </c>
      <c r="B8" s="32">
        <v>1.65</v>
      </c>
    </row>
    <row r="9" spans="1:2" x14ac:dyDescent="0.2">
      <c r="A9" s="99" t="s">
        <v>116</v>
      </c>
      <c r="B9" s="32">
        <v>1.5</v>
      </c>
    </row>
    <row r="10" spans="1:2" x14ac:dyDescent="0.2">
      <c r="A10" s="99" t="s">
        <v>117</v>
      </c>
      <c r="B10" s="32">
        <v>1.75</v>
      </c>
    </row>
    <row r="11" spans="1:2" x14ac:dyDescent="0.2">
      <c r="A11" s="99" t="s">
        <v>118</v>
      </c>
      <c r="B11" s="32">
        <v>2</v>
      </c>
    </row>
    <row r="12" spans="1:2" x14ac:dyDescent="0.2">
      <c r="A12" s="99" t="s">
        <v>119</v>
      </c>
      <c r="B12" s="32">
        <v>1.1000000000000001</v>
      </c>
    </row>
    <row r="13" spans="1:2" x14ac:dyDescent="0.2">
      <c r="A13" s="99" t="s">
        <v>178</v>
      </c>
      <c r="B13" s="32">
        <v>1.1000000000000001</v>
      </c>
    </row>
    <row r="14" spans="1:2" x14ac:dyDescent="0.2">
      <c r="A14" s="99" t="s">
        <v>120</v>
      </c>
      <c r="B14" s="32">
        <v>1.1000000000000001</v>
      </c>
    </row>
    <row r="15" spans="1:2" x14ac:dyDescent="0.2">
      <c r="A15" s="99" t="s">
        <v>121</v>
      </c>
      <c r="B15" s="32">
        <v>1.1000000000000001</v>
      </c>
    </row>
    <row r="16" spans="1:2" x14ac:dyDescent="0.2">
      <c r="A16" s="99" t="s">
        <v>177</v>
      </c>
      <c r="B16" s="32">
        <v>1.1499999999999999</v>
      </c>
    </row>
    <row r="17" spans="1:2" x14ac:dyDescent="0.2">
      <c r="A17" s="99" t="s">
        <v>122</v>
      </c>
      <c r="B17" s="32">
        <v>1.2</v>
      </c>
    </row>
    <row r="18" spans="1:2" x14ac:dyDescent="0.2">
      <c r="A18" s="99" t="s">
        <v>123</v>
      </c>
      <c r="B18" s="32">
        <v>1.1000000000000001</v>
      </c>
    </row>
    <row r="19" spans="1:2" x14ac:dyDescent="0.2">
      <c r="A19" s="99" t="s">
        <v>124</v>
      </c>
      <c r="B19" s="32">
        <v>1.5</v>
      </c>
    </row>
    <row r="20" spans="1:2" x14ac:dyDescent="0.2">
      <c r="A20" s="99" t="s">
        <v>125</v>
      </c>
      <c r="B20" s="32">
        <v>1.2</v>
      </c>
    </row>
    <row r="21" spans="1:2" x14ac:dyDescent="0.2">
      <c r="A21" s="99" t="s">
        <v>126</v>
      </c>
      <c r="B21" s="32">
        <v>1.35</v>
      </c>
    </row>
    <row r="22" spans="1:2" x14ac:dyDescent="0.2">
      <c r="A22" s="99" t="s">
        <v>127</v>
      </c>
      <c r="B22" s="32">
        <v>1.2</v>
      </c>
    </row>
    <row r="23" spans="1:2" x14ac:dyDescent="0.2">
      <c r="A23" s="99" t="s">
        <v>176</v>
      </c>
      <c r="B23" s="32">
        <v>1.2</v>
      </c>
    </row>
    <row r="24" spans="1:2" x14ac:dyDescent="0.2">
      <c r="A24" s="99" t="s">
        <v>128</v>
      </c>
      <c r="B24" s="32">
        <v>1.3</v>
      </c>
    </row>
    <row r="25" spans="1:2" x14ac:dyDescent="0.2">
      <c r="A25" s="99" t="s">
        <v>129</v>
      </c>
      <c r="B25" s="32">
        <v>2</v>
      </c>
    </row>
    <row r="26" spans="1:2" x14ac:dyDescent="0.2">
      <c r="A26" s="99" t="s">
        <v>130</v>
      </c>
      <c r="B26" s="32">
        <v>1.3</v>
      </c>
    </row>
    <row r="27" spans="1:2" x14ac:dyDescent="0.2">
      <c r="A27" s="99" t="s">
        <v>131</v>
      </c>
      <c r="B27" s="32">
        <v>1.3</v>
      </c>
    </row>
    <row r="28" spans="1:2" x14ac:dyDescent="0.2">
      <c r="A28" s="99" t="s">
        <v>132</v>
      </c>
      <c r="B28" s="32">
        <v>1.5</v>
      </c>
    </row>
    <row r="29" spans="1:2" x14ac:dyDescent="0.2">
      <c r="A29" s="99" t="s">
        <v>133</v>
      </c>
      <c r="B29" s="32">
        <v>2</v>
      </c>
    </row>
    <row r="30" spans="1:2" x14ac:dyDescent="0.2">
      <c r="A30" s="99" t="s">
        <v>134</v>
      </c>
      <c r="B30" s="32">
        <v>1.5</v>
      </c>
    </row>
    <row r="31" spans="1:2" x14ac:dyDescent="0.2">
      <c r="A31" s="99" t="s">
        <v>135</v>
      </c>
      <c r="B31" s="32">
        <v>1.25</v>
      </c>
    </row>
    <row r="32" spans="1:2" x14ac:dyDescent="0.2">
      <c r="A32" s="99" t="s">
        <v>136</v>
      </c>
      <c r="B32" s="32">
        <v>1.5</v>
      </c>
    </row>
    <row r="33" spans="1:2" x14ac:dyDescent="0.2">
      <c r="A33" s="99" t="s">
        <v>180</v>
      </c>
      <c r="B33" s="32">
        <v>2</v>
      </c>
    </row>
    <row r="34" spans="1:2" x14ac:dyDescent="0.2">
      <c r="A34" s="99" t="s">
        <v>137</v>
      </c>
      <c r="B34" s="32">
        <v>1.2</v>
      </c>
    </row>
    <row r="47" spans="1:2" ht="29.25" customHeight="1" x14ac:dyDescent="0.2">
      <c r="A47" s="129" t="s">
        <v>98</v>
      </c>
      <c r="B47" s="103" t="s">
        <v>47</v>
      </c>
    </row>
    <row r="48" spans="1:2" x14ac:dyDescent="0.2">
      <c r="A48" s="130" t="s">
        <v>109</v>
      </c>
      <c r="B48" s="128">
        <v>0</v>
      </c>
    </row>
    <row r="49" spans="1:2" x14ac:dyDescent="0.2">
      <c r="A49" s="127" t="s">
        <v>145</v>
      </c>
      <c r="B49" s="128">
        <v>0.6</v>
      </c>
    </row>
    <row r="50" spans="1:2" x14ac:dyDescent="0.2">
      <c r="A50" s="126" t="s">
        <v>146</v>
      </c>
      <c r="B50" s="32">
        <v>0.5</v>
      </c>
    </row>
    <row r="51" spans="1:2" x14ac:dyDescent="0.2">
      <c r="A51" s="126" t="s">
        <v>181</v>
      </c>
      <c r="B51" s="32">
        <v>0.5</v>
      </c>
    </row>
    <row r="52" spans="1:2" x14ac:dyDescent="0.2">
      <c r="A52" s="126" t="s">
        <v>147</v>
      </c>
      <c r="B52" s="32">
        <v>0.4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40"/>
  <sheetViews>
    <sheetView workbookViewId="0">
      <selection activeCell="A19" sqref="A19"/>
    </sheetView>
  </sheetViews>
  <sheetFormatPr defaultRowHeight="12.75" x14ac:dyDescent="0.2"/>
  <cols>
    <col min="1" max="1" width="65.140625" style="134" customWidth="1"/>
  </cols>
  <sheetData>
    <row r="1" spans="1:1" x14ac:dyDescent="0.2">
      <c r="A1" s="152" t="s">
        <v>62</v>
      </c>
    </row>
    <row r="2" spans="1:1" x14ac:dyDescent="0.2">
      <c r="A2" s="152"/>
    </row>
    <row r="3" spans="1:1" x14ac:dyDescent="0.2">
      <c r="A3" s="247" t="s">
        <v>105</v>
      </c>
    </row>
    <row r="4" spans="1:1" ht="22.5" x14ac:dyDescent="0.2">
      <c r="A4" s="154" t="s">
        <v>183</v>
      </c>
    </row>
    <row r="5" spans="1:1" ht="45" x14ac:dyDescent="0.2">
      <c r="A5" s="154" t="s">
        <v>189</v>
      </c>
    </row>
    <row r="6" spans="1:1" x14ac:dyDescent="0.2">
      <c r="A6" s="154" t="s">
        <v>182</v>
      </c>
    </row>
    <row r="7" spans="1:1" ht="22.5" x14ac:dyDescent="0.2">
      <c r="A7" s="154" t="s">
        <v>185</v>
      </c>
    </row>
    <row r="8" spans="1:1" ht="22.5" x14ac:dyDescent="0.2">
      <c r="A8" s="154" t="s">
        <v>186</v>
      </c>
    </row>
    <row r="9" spans="1:1" ht="45" x14ac:dyDescent="0.2">
      <c r="A9" s="154" t="s">
        <v>184</v>
      </c>
    </row>
    <row r="10" spans="1:1" ht="22.5" x14ac:dyDescent="0.2">
      <c r="A10" s="247" t="s">
        <v>187</v>
      </c>
    </row>
    <row r="11" spans="1:1" ht="33.75" x14ac:dyDescent="0.2">
      <c r="A11" s="261" t="s">
        <v>188</v>
      </c>
    </row>
    <row r="12" spans="1:1" x14ac:dyDescent="0.2">
      <c r="A12" s="260"/>
    </row>
    <row r="13" spans="1:1" x14ac:dyDescent="0.2">
      <c r="A13" s="260"/>
    </row>
    <row r="15" spans="1:1" x14ac:dyDescent="0.2">
      <c r="A15" s="153" t="s">
        <v>54</v>
      </c>
    </row>
    <row r="16" spans="1:1" x14ac:dyDescent="0.2">
      <c r="A16" s="153"/>
    </row>
    <row r="17" spans="1:1" x14ac:dyDescent="0.2">
      <c r="A17" s="262" t="s">
        <v>105</v>
      </c>
    </row>
    <row r="18" spans="1:1" x14ac:dyDescent="0.2">
      <c r="A18" s="262" t="s">
        <v>6</v>
      </c>
    </row>
    <row r="19" spans="1:1" x14ac:dyDescent="0.2">
      <c r="A19" s="262" t="s">
        <v>149</v>
      </c>
    </row>
    <row r="20" spans="1:1" x14ac:dyDescent="0.2">
      <c r="A20" s="262" t="s">
        <v>190</v>
      </c>
    </row>
    <row r="21" spans="1:1" x14ac:dyDescent="0.2">
      <c r="A21" s="262" t="s">
        <v>191</v>
      </c>
    </row>
    <row r="22" spans="1:1" x14ac:dyDescent="0.2">
      <c r="A22" s="262" t="s">
        <v>148</v>
      </c>
    </row>
    <row r="23" spans="1:1" x14ac:dyDescent="0.2">
      <c r="A23" s="262" t="s">
        <v>192</v>
      </c>
    </row>
    <row r="24" spans="1:1" x14ac:dyDescent="0.2">
      <c r="A24" s="262" t="s">
        <v>65</v>
      </c>
    </row>
    <row r="25" spans="1:1" x14ac:dyDescent="0.2">
      <c r="A25" s="262" t="s">
        <v>8</v>
      </c>
    </row>
    <row r="26" spans="1:1" x14ac:dyDescent="0.2">
      <c r="A26" s="262" t="s">
        <v>193</v>
      </c>
    </row>
    <row r="27" spans="1:1" x14ac:dyDescent="0.2">
      <c r="A27" s="262" t="s">
        <v>194</v>
      </c>
    </row>
    <row r="28" spans="1:1" x14ac:dyDescent="0.2">
      <c r="A28" s="262" t="s">
        <v>195</v>
      </c>
    </row>
    <row r="29" spans="1:1" ht="22.5" x14ac:dyDescent="0.2">
      <c r="A29" s="262" t="s">
        <v>196</v>
      </c>
    </row>
    <row r="30" spans="1:1" x14ac:dyDescent="0.2">
      <c r="A30" s="262" t="s">
        <v>197</v>
      </c>
    </row>
    <row r="31" spans="1:1" x14ac:dyDescent="0.2">
      <c r="A31" s="262" t="s">
        <v>198</v>
      </c>
    </row>
    <row r="32" spans="1:1" x14ac:dyDescent="0.2">
      <c r="A32" s="262" t="s">
        <v>199</v>
      </c>
    </row>
    <row r="33" spans="1:1" x14ac:dyDescent="0.2">
      <c r="A33" s="262" t="s">
        <v>200</v>
      </c>
    </row>
    <row r="34" spans="1:1" ht="33.75" x14ac:dyDescent="0.2">
      <c r="A34" s="262" t="s">
        <v>201</v>
      </c>
    </row>
    <row r="35" spans="1:1" ht="22.5" x14ac:dyDescent="0.2">
      <c r="A35" s="262" t="s">
        <v>202</v>
      </c>
    </row>
    <row r="36" spans="1:1" ht="22.5" x14ac:dyDescent="0.2">
      <c r="A36" s="262" t="s">
        <v>203</v>
      </c>
    </row>
    <row r="37" spans="1:1" x14ac:dyDescent="0.2">
      <c r="A37" s="262" t="s">
        <v>204</v>
      </c>
    </row>
    <row r="38" spans="1:1" x14ac:dyDescent="0.2">
      <c r="A38" s="262" t="s">
        <v>66</v>
      </c>
    </row>
    <row r="39" spans="1:1" x14ac:dyDescent="0.2">
      <c r="A39" s="262" t="s">
        <v>205</v>
      </c>
    </row>
    <row r="40" spans="1:1" x14ac:dyDescent="0.2">
      <c r="A40" s="263"/>
    </row>
  </sheetData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100"/>
  <sheetViews>
    <sheetView zoomScale="70" zoomScaleNormal="70" workbookViewId="0">
      <selection activeCell="B1" sqref="B1"/>
    </sheetView>
  </sheetViews>
  <sheetFormatPr defaultRowHeight="12.75" x14ac:dyDescent="0.2"/>
  <cols>
    <col min="1" max="1" width="9.140625" style="1"/>
    <col min="2" max="2" width="55" customWidth="1"/>
    <col min="3" max="3" width="8.42578125" customWidth="1"/>
    <col min="5" max="5" width="12.5703125" bestFit="1" customWidth="1"/>
    <col min="7" max="7" width="12.7109375" customWidth="1"/>
    <col min="8" max="8" width="16.7109375" customWidth="1"/>
    <col min="10" max="10" width="37.28515625" bestFit="1" customWidth="1"/>
  </cols>
  <sheetData>
    <row r="1" spans="1:4" ht="23.25" customHeight="1" x14ac:dyDescent="0.25">
      <c r="B1" s="13" t="s">
        <v>24</v>
      </c>
    </row>
    <row r="2" spans="1:4" x14ac:dyDescent="0.2">
      <c r="A2" s="51" t="s">
        <v>5</v>
      </c>
      <c r="B2" s="51" t="s">
        <v>25</v>
      </c>
      <c r="C2" s="51" t="s">
        <v>9</v>
      </c>
    </row>
    <row r="3" spans="1:4" x14ac:dyDescent="0.2">
      <c r="A3" s="61">
        <v>1</v>
      </c>
      <c r="B3" s="57" t="s">
        <v>11</v>
      </c>
      <c r="C3" s="56">
        <v>260</v>
      </c>
    </row>
    <row r="4" spans="1:4" ht="25.5" x14ac:dyDescent="0.2">
      <c r="A4" s="61">
        <v>2</v>
      </c>
      <c r="B4" s="62" t="s">
        <v>91</v>
      </c>
      <c r="C4" s="56">
        <v>300</v>
      </c>
    </row>
    <row r="5" spans="1:4" ht="25.5" x14ac:dyDescent="0.2">
      <c r="A5" s="61">
        <v>3</v>
      </c>
      <c r="B5" s="259" t="s">
        <v>169</v>
      </c>
      <c r="C5" s="56">
        <v>600</v>
      </c>
    </row>
    <row r="6" spans="1:4" x14ac:dyDescent="0.2">
      <c r="A6" s="61">
        <v>4</v>
      </c>
      <c r="B6" s="57" t="s">
        <v>12</v>
      </c>
      <c r="C6" s="56">
        <v>220</v>
      </c>
    </row>
    <row r="7" spans="1:4" x14ac:dyDescent="0.2">
      <c r="A7" s="61">
        <v>5</v>
      </c>
      <c r="B7" s="57" t="s">
        <v>13</v>
      </c>
      <c r="C7" s="56">
        <v>250</v>
      </c>
    </row>
    <row r="8" spans="1:4" x14ac:dyDescent="0.2">
      <c r="A8" s="61">
        <v>6</v>
      </c>
      <c r="B8" s="57" t="s">
        <v>14</v>
      </c>
      <c r="C8" s="56">
        <v>250</v>
      </c>
    </row>
    <row r="9" spans="1:4" x14ac:dyDescent="0.2">
      <c r="A9" s="61">
        <v>7</v>
      </c>
      <c r="B9" s="57" t="s">
        <v>15</v>
      </c>
      <c r="C9" s="56">
        <v>300</v>
      </c>
    </row>
    <row r="10" spans="1:4" x14ac:dyDescent="0.2">
      <c r="A10" s="61">
        <v>8</v>
      </c>
      <c r="B10" s="57" t="s">
        <v>16</v>
      </c>
      <c r="C10" s="56">
        <v>320</v>
      </c>
    </row>
    <row r="11" spans="1:4" x14ac:dyDescent="0.2">
      <c r="A11" s="61">
        <v>9</v>
      </c>
      <c r="B11" s="57" t="s">
        <v>17</v>
      </c>
      <c r="C11" s="56">
        <v>320</v>
      </c>
    </row>
    <row r="12" spans="1:4" x14ac:dyDescent="0.2">
      <c r="A12" s="61">
        <v>10</v>
      </c>
      <c r="B12" s="57" t="s">
        <v>18</v>
      </c>
      <c r="C12" s="56">
        <v>3500</v>
      </c>
      <c r="D12" t="s">
        <v>86</v>
      </c>
    </row>
    <row r="13" spans="1:4" x14ac:dyDescent="0.2">
      <c r="A13" s="61">
        <v>11</v>
      </c>
      <c r="B13" s="57" t="s">
        <v>20</v>
      </c>
      <c r="C13" s="56">
        <v>400</v>
      </c>
    </row>
    <row r="14" spans="1:4" x14ac:dyDescent="0.2">
      <c r="A14" s="61">
        <v>12</v>
      </c>
      <c r="B14" s="57" t="s">
        <v>21</v>
      </c>
      <c r="C14" s="56">
        <v>250</v>
      </c>
    </row>
    <row r="15" spans="1:4" x14ac:dyDescent="0.2">
      <c r="A15" s="61">
        <v>13</v>
      </c>
      <c r="B15" s="57" t="s">
        <v>22</v>
      </c>
      <c r="C15" s="56">
        <v>2200</v>
      </c>
    </row>
    <row r="16" spans="1:4" x14ac:dyDescent="0.2">
      <c r="A16" s="61">
        <v>14</v>
      </c>
      <c r="B16" s="57" t="s">
        <v>23</v>
      </c>
      <c r="C16" s="56">
        <v>380</v>
      </c>
      <c r="D16" t="s">
        <v>92</v>
      </c>
    </row>
    <row r="17" spans="1:3" x14ac:dyDescent="0.2">
      <c r="A17" s="61">
        <v>15</v>
      </c>
      <c r="B17" s="149" t="s">
        <v>170</v>
      </c>
      <c r="C17" s="56">
        <v>180</v>
      </c>
    </row>
    <row r="18" spans="1:3" x14ac:dyDescent="0.2">
      <c r="A18" s="61">
        <v>16</v>
      </c>
      <c r="B18" s="149" t="s">
        <v>171</v>
      </c>
      <c r="C18" s="56">
        <v>360</v>
      </c>
    </row>
    <row r="19" spans="1:3" x14ac:dyDescent="0.2">
      <c r="A19" s="61">
        <v>17</v>
      </c>
      <c r="B19" s="149" t="s">
        <v>172</v>
      </c>
      <c r="C19" s="56">
        <v>520</v>
      </c>
    </row>
    <row r="20" spans="1:3" x14ac:dyDescent="0.2">
      <c r="A20" s="61">
        <v>18</v>
      </c>
      <c r="B20" s="57"/>
      <c r="C20" s="56"/>
    </row>
    <row r="21" spans="1:3" x14ac:dyDescent="0.2">
      <c r="A21" s="61">
        <v>19</v>
      </c>
      <c r="B21" s="57"/>
      <c r="C21" s="56"/>
    </row>
    <row r="22" spans="1:3" x14ac:dyDescent="0.2">
      <c r="A22" s="61">
        <v>20</v>
      </c>
      <c r="B22" s="57"/>
      <c r="C22" s="56"/>
    </row>
    <row r="23" spans="1:3" x14ac:dyDescent="0.2">
      <c r="A23" s="58"/>
      <c r="B23" s="59"/>
      <c r="C23" s="31" t="s">
        <v>19</v>
      </c>
    </row>
    <row r="24" spans="1:3" ht="13.5" thickBot="1" x14ac:dyDescent="0.25"/>
    <row r="25" spans="1:3" ht="13.5" thickBot="1" x14ac:dyDescent="0.25">
      <c r="A25" s="340" t="s">
        <v>67</v>
      </c>
      <c r="B25" s="341"/>
      <c r="C25" s="342"/>
    </row>
    <row r="26" spans="1:3" ht="13.5" thickBot="1" x14ac:dyDescent="0.25"/>
    <row r="27" spans="1:3" x14ac:dyDescent="0.2">
      <c r="B27" s="2" t="s">
        <v>28</v>
      </c>
    </row>
    <row r="28" spans="1:3" x14ac:dyDescent="0.2">
      <c r="B28" s="3" t="s">
        <v>29</v>
      </c>
    </row>
    <row r="29" spans="1:3" x14ac:dyDescent="0.2">
      <c r="B29" s="3" t="s">
        <v>30</v>
      </c>
    </row>
    <row r="30" spans="1:3" x14ac:dyDescent="0.2">
      <c r="B30" s="3" t="s">
        <v>31</v>
      </c>
    </row>
    <row r="31" spans="1:3" ht="13.5" thickBot="1" x14ac:dyDescent="0.25">
      <c r="B31" s="4" t="s">
        <v>32</v>
      </c>
    </row>
    <row r="34" spans="1:15" ht="18" x14ac:dyDescent="0.25">
      <c r="B34" s="13" t="s">
        <v>206</v>
      </c>
      <c r="C34" s="55"/>
      <c r="I34" s="134"/>
      <c r="J34" s="134"/>
      <c r="K34" s="240"/>
      <c r="L34" s="134"/>
      <c r="M34" s="134"/>
      <c r="N34" s="134"/>
      <c r="O34" s="134"/>
    </row>
    <row r="35" spans="1:15" ht="13.5" thickBot="1" x14ac:dyDescent="0.25">
      <c r="I35" s="134"/>
      <c r="J35" s="134"/>
      <c r="K35" s="134"/>
      <c r="L35" s="134"/>
      <c r="M35" s="134"/>
      <c r="N35" s="134"/>
      <c r="O35" s="134"/>
    </row>
    <row r="36" spans="1:15" ht="13.5" thickBot="1" x14ac:dyDescent="0.25">
      <c r="A36" s="22" t="s">
        <v>5</v>
      </c>
      <c r="B36" s="22" t="s">
        <v>73</v>
      </c>
      <c r="C36" s="340" t="s">
        <v>76</v>
      </c>
      <c r="D36" s="341"/>
      <c r="E36" s="341"/>
      <c r="F36" s="341"/>
      <c r="G36" s="342"/>
      <c r="I36" s="241"/>
      <c r="J36" s="241"/>
      <c r="K36" s="134"/>
      <c r="L36" s="134"/>
      <c r="M36" s="134"/>
      <c r="N36" s="134"/>
      <c r="O36" s="134"/>
    </row>
    <row r="37" spans="1:15" ht="13.5" thickBot="1" x14ac:dyDescent="0.25">
      <c r="A37" s="34" t="s">
        <v>75</v>
      </c>
      <c r="B37" s="34" t="s">
        <v>74</v>
      </c>
      <c r="C37" s="25">
        <v>5</v>
      </c>
      <c r="D37" s="25">
        <v>4</v>
      </c>
      <c r="E37" s="25">
        <v>3</v>
      </c>
      <c r="F37" s="25">
        <v>2</v>
      </c>
      <c r="G37" s="25">
        <v>1</v>
      </c>
      <c r="I37" s="241"/>
      <c r="J37" s="241"/>
      <c r="K37" s="134"/>
      <c r="L37" s="134"/>
      <c r="M37" s="134"/>
      <c r="N37" s="134"/>
      <c r="O37" s="134"/>
    </row>
    <row r="38" spans="1:15" x14ac:dyDescent="0.2">
      <c r="A38" s="33">
        <v>1</v>
      </c>
      <c r="B38" s="45">
        <v>0</v>
      </c>
      <c r="C38" s="50">
        <v>0</v>
      </c>
      <c r="D38" s="50">
        <v>0</v>
      </c>
      <c r="E38" s="50">
        <v>0</v>
      </c>
      <c r="F38" s="50">
        <v>0</v>
      </c>
      <c r="G38" s="50">
        <v>0</v>
      </c>
      <c r="I38" s="242"/>
      <c r="J38" s="243"/>
      <c r="K38" s="134"/>
      <c r="L38" s="134"/>
      <c r="M38" s="134"/>
      <c r="N38" s="134"/>
      <c r="O38" s="134"/>
    </row>
    <row r="39" spans="1:15" x14ac:dyDescent="0.2">
      <c r="A39" s="31">
        <v>2</v>
      </c>
      <c r="B39" s="46">
        <v>12000</v>
      </c>
      <c r="C39" s="32">
        <v>5.35</v>
      </c>
      <c r="D39" s="32">
        <v>7.22</v>
      </c>
      <c r="E39" s="32">
        <v>9.4600000000000009</v>
      </c>
      <c r="F39" s="32">
        <v>11.38</v>
      </c>
      <c r="G39" s="32">
        <v>12.24</v>
      </c>
      <c r="I39" s="244"/>
      <c r="J39" s="245"/>
      <c r="K39" s="134"/>
      <c r="L39" s="134"/>
      <c r="M39" s="134"/>
      <c r="N39" s="134"/>
      <c r="O39" s="134"/>
    </row>
    <row r="40" spans="1:15" x14ac:dyDescent="0.2">
      <c r="A40" s="48">
        <v>3</v>
      </c>
      <c r="B40" s="47">
        <v>22000</v>
      </c>
      <c r="C40" s="32">
        <v>4.97</v>
      </c>
      <c r="D40" s="32">
        <v>6.63</v>
      </c>
      <c r="E40" s="32">
        <v>8.66</v>
      </c>
      <c r="F40" s="32">
        <v>10.38</v>
      </c>
      <c r="G40" s="32">
        <v>11.06</v>
      </c>
      <c r="I40" s="242"/>
      <c r="J40" s="245"/>
      <c r="K40" s="134"/>
      <c r="L40" s="134"/>
      <c r="M40" s="134"/>
      <c r="N40" s="134"/>
      <c r="O40" s="134"/>
    </row>
    <row r="41" spans="1:15" x14ac:dyDescent="0.2">
      <c r="A41" s="31">
        <v>4</v>
      </c>
      <c r="B41" s="47">
        <v>35000</v>
      </c>
      <c r="C41" s="32">
        <v>4.7</v>
      </c>
      <c r="D41" s="32">
        <v>6.26</v>
      </c>
      <c r="E41" s="32">
        <v>8.14</v>
      </c>
      <c r="F41" s="32">
        <v>9.73</v>
      </c>
      <c r="G41" s="32">
        <v>10.37</v>
      </c>
      <c r="I41" s="244"/>
      <c r="J41" s="245"/>
      <c r="K41" s="134"/>
      <c r="L41" s="134"/>
      <c r="M41" s="134"/>
      <c r="N41" s="134"/>
      <c r="O41" s="134"/>
    </row>
    <row r="42" spans="1:15" x14ac:dyDescent="0.2">
      <c r="A42" s="31">
        <v>5</v>
      </c>
      <c r="B42" s="47">
        <v>45000</v>
      </c>
      <c r="C42" s="32">
        <v>4.51</v>
      </c>
      <c r="D42" s="32">
        <v>5.97</v>
      </c>
      <c r="E42" s="32">
        <v>7.75</v>
      </c>
      <c r="F42" s="32">
        <v>9.25</v>
      </c>
      <c r="G42" s="32">
        <v>9.67</v>
      </c>
      <c r="I42" s="244"/>
      <c r="J42" s="245"/>
      <c r="K42" s="134"/>
      <c r="L42" s="134"/>
      <c r="M42" s="134"/>
      <c r="N42" s="134"/>
      <c r="O42" s="134"/>
    </row>
    <row r="43" spans="1:15" x14ac:dyDescent="0.2">
      <c r="A43" s="48">
        <v>6</v>
      </c>
      <c r="B43" s="47">
        <v>55000</v>
      </c>
      <c r="C43" s="32">
        <v>4.3600000000000003</v>
      </c>
      <c r="D43" s="32">
        <v>5.76</v>
      </c>
      <c r="E43" s="32">
        <v>7.45</v>
      </c>
      <c r="F43" s="32">
        <v>8.8800000000000008</v>
      </c>
      <c r="G43" s="32">
        <v>9.4600000000000009</v>
      </c>
      <c r="I43" s="242"/>
      <c r="J43" s="245"/>
      <c r="K43" s="134"/>
      <c r="L43" s="134"/>
      <c r="M43" s="134"/>
      <c r="N43" s="134"/>
      <c r="O43" s="134"/>
    </row>
    <row r="44" spans="1:15" x14ac:dyDescent="0.2">
      <c r="A44" s="31">
        <v>7</v>
      </c>
      <c r="B44" s="47">
        <v>65000</v>
      </c>
      <c r="C44" s="32">
        <v>4.2300000000000004</v>
      </c>
      <c r="D44" s="32">
        <v>5.57</v>
      </c>
      <c r="E44" s="32">
        <v>7.21</v>
      </c>
      <c r="F44" s="32">
        <v>8.58</v>
      </c>
      <c r="G44" s="32">
        <v>9.1300000000000008</v>
      </c>
      <c r="I44" s="244"/>
      <c r="J44" s="245"/>
      <c r="K44" s="134"/>
      <c r="L44" s="134"/>
      <c r="M44" s="134"/>
      <c r="N44" s="134"/>
      <c r="O44" s="134"/>
    </row>
    <row r="45" spans="1:15" x14ac:dyDescent="0.2">
      <c r="A45" s="31">
        <v>8</v>
      </c>
      <c r="B45" s="47">
        <v>75000</v>
      </c>
      <c r="C45" s="32">
        <v>4.13</v>
      </c>
      <c r="D45" s="32">
        <v>5.43</v>
      </c>
      <c r="E45" s="32">
        <v>7.03</v>
      </c>
      <c r="F45" s="32">
        <v>8.32</v>
      </c>
      <c r="G45" s="32">
        <v>8.86</v>
      </c>
      <c r="I45" s="244"/>
      <c r="J45" s="245"/>
      <c r="K45" s="134"/>
      <c r="L45" s="134"/>
      <c r="M45" s="134"/>
      <c r="N45" s="134"/>
      <c r="O45" s="134"/>
    </row>
    <row r="46" spans="1:15" x14ac:dyDescent="0.2">
      <c r="A46" s="48">
        <v>9</v>
      </c>
      <c r="B46" s="47">
        <v>90000</v>
      </c>
      <c r="C46" s="32">
        <v>4.04</v>
      </c>
      <c r="D46" s="32">
        <v>5.3</v>
      </c>
      <c r="E46" s="32">
        <v>6.82</v>
      </c>
      <c r="F46" s="32">
        <v>8.11</v>
      </c>
      <c r="G46" s="32">
        <v>8.6300000000000008</v>
      </c>
      <c r="I46" s="242"/>
      <c r="J46" s="245"/>
      <c r="K46" s="134"/>
      <c r="L46" s="134"/>
      <c r="M46" s="134"/>
      <c r="N46" s="134"/>
      <c r="O46" s="134"/>
    </row>
    <row r="47" spans="1:15" x14ac:dyDescent="0.2">
      <c r="A47" s="31">
        <v>10</v>
      </c>
      <c r="B47" s="47">
        <v>100000</v>
      </c>
      <c r="C47" s="32">
        <v>3.96</v>
      </c>
      <c r="D47" s="32">
        <v>5.19</v>
      </c>
      <c r="E47" s="32">
        <v>6.67</v>
      </c>
      <c r="F47" s="32">
        <v>7.92</v>
      </c>
      <c r="G47" s="32">
        <v>8.42</v>
      </c>
      <c r="I47" s="244"/>
      <c r="J47" s="245"/>
      <c r="K47" s="134"/>
      <c r="L47" s="134"/>
      <c r="M47" s="134"/>
      <c r="N47" s="134"/>
      <c r="O47" s="134"/>
    </row>
    <row r="48" spans="1:15" x14ac:dyDescent="0.2">
      <c r="A48" s="31">
        <v>11</v>
      </c>
      <c r="B48" s="47">
        <v>135000</v>
      </c>
      <c r="C48" s="32">
        <v>3.66</v>
      </c>
      <c r="D48" s="32">
        <v>4.7699999999999996</v>
      </c>
      <c r="E48" s="32">
        <v>6.11</v>
      </c>
      <c r="F48" s="32">
        <v>7.23</v>
      </c>
      <c r="G48" s="32">
        <v>7.68</v>
      </c>
      <c r="I48" s="244"/>
      <c r="J48" s="245"/>
      <c r="K48" s="134"/>
      <c r="L48" s="134"/>
      <c r="M48" s="134"/>
      <c r="N48" s="134"/>
      <c r="O48" s="134"/>
    </row>
    <row r="49" spans="1:15" x14ac:dyDescent="0.2">
      <c r="A49" s="48">
        <v>12</v>
      </c>
      <c r="B49" s="47">
        <v>177500</v>
      </c>
      <c r="C49" s="32">
        <v>3.57</v>
      </c>
      <c r="D49" s="32">
        <v>4.6399999999999997</v>
      </c>
      <c r="E49" s="32">
        <v>5.92</v>
      </c>
      <c r="F49" s="32">
        <v>7</v>
      </c>
      <c r="G49" s="32">
        <v>7.43</v>
      </c>
      <c r="I49" s="242"/>
      <c r="J49" s="245"/>
      <c r="K49" s="134"/>
      <c r="L49" s="134"/>
      <c r="M49" s="134"/>
      <c r="N49" s="134"/>
      <c r="O49" s="134"/>
    </row>
    <row r="50" spans="1:15" x14ac:dyDescent="0.2">
      <c r="A50" s="31">
        <v>13</v>
      </c>
      <c r="B50" s="47">
        <v>220000</v>
      </c>
      <c r="C50" s="32">
        <v>3.47</v>
      </c>
      <c r="D50" s="32">
        <v>4.5</v>
      </c>
      <c r="E50" s="32">
        <v>5.74</v>
      </c>
      <c r="F50" s="32">
        <v>6.77</v>
      </c>
      <c r="G50" s="32">
        <v>7.19</v>
      </c>
      <c r="I50" s="244"/>
      <c r="J50" s="245"/>
      <c r="K50" s="134"/>
      <c r="L50" s="134"/>
      <c r="M50" s="134"/>
      <c r="N50" s="134"/>
      <c r="O50" s="134"/>
    </row>
    <row r="51" spans="1:15" x14ac:dyDescent="0.2">
      <c r="A51" s="31">
        <v>14</v>
      </c>
      <c r="B51" s="47">
        <v>275000</v>
      </c>
      <c r="C51" s="32">
        <v>3.34</v>
      </c>
      <c r="D51" s="32">
        <v>4.32</v>
      </c>
      <c r="E51" s="32">
        <v>5.5</v>
      </c>
      <c r="F51" s="32">
        <v>6.48</v>
      </c>
      <c r="G51" s="32">
        <v>6.87</v>
      </c>
      <c r="I51" s="244"/>
      <c r="J51" s="245"/>
      <c r="K51" s="134"/>
      <c r="L51" s="134"/>
      <c r="M51" s="134"/>
      <c r="N51" s="134"/>
      <c r="O51" s="134"/>
    </row>
    <row r="52" spans="1:15" x14ac:dyDescent="0.2">
      <c r="A52" s="48">
        <v>15</v>
      </c>
      <c r="B52" s="47">
        <v>330000</v>
      </c>
      <c r="C52" s="32">
        <v>3.22</v>
      </c>
      <c r="D52" s="32">
        <v>4.1399999999999997</v>
      </c>
      <c r="E52" s="32">
        <v>5.25</v>
      </c>
      <c r="F52" s="32">
        <v>6.18</v>
      </c>
      <c r="G52" s="32">
        <v>6.56</v>
      </c>
      <c r="I52" s="242"/>
      <c r="J52" s="245"/>
      <c r="K52" s="134"/>
      <c r="L52" s="134"/>
      <c r="M52" s="134"/>
      <c r="N52" s="134"/>
      <c r="O52" s="134"/>
    </row>
    <row r="53" spans="1:15" x14ac:dyDescent="0.2">
      <c r="A53" s="31">
        <v>16</v>
      </c>
      <c r="B53" s="47">
        <v>450000</v>
      </c>
      <c r="C53" s="32">
        <v>3.05</v>
      </c>
      <c r="D53" s="32">
        <v>3.9</v>
      </c>
      <c r="E53" s="32">
        <v>4.9400000000000004</v>
      </c>
      <c r="F53" s="32">
        <v>5.79</v>
      </c>
      <c r="G53" s="32">
        <v>6.14</v>
      </c>
      <c r="I53" s="244"/>
      <c r="J53" s="245"/>
      <c r="K53" s="134"/>
      <c r="L53" s="134"/>
      <c r="M53" s="134"/>
      <c r="N53" s="134"/>
      <c r="O53" s="134"/>
    </row>
    <row r="54" spans="1:15" x14ac:dyDescent="0.2">
      <c r="A54" s="31">
        <v>17</v>
      </c>
      <c r="B54" s="47">
        <v>550000</v>
      </c>
      <c r="C54" s="32">
        <v>2.92</v>
      </c>
      <c r="D54" s="32">
        <v>3.73</v>
      </c>
      <c r="E54" s="32">
        <v>4.7</v>
      </c>
      <c r="F54" s="32">
        <v>5.51</v>
      </c>
      <c r="G54" s="32">
        <v>5.84</v>
      </c>
      <c r="I54" s="244"/>
      <c r="J54" s="245"/>
      <c r="K54" s="134"/>
      <c r="L54" s="134"/>
      <c r="M54" s="134"/>
      <c r="N54" s="134"/>
      <c r="O54" s="134"/>
    </row>
    <row r="55" spans="1:15" x14ac:dyDescent="0.2">
      <c r="A55" s="48">
        <v>18</v>
      </c>
      <c r="B55" s="47">
        <v>650000</v>
      </c>
      <c r="C55" s="32">
        <v>2.85</v>
      </c>
      <c r="D55" s="32">
        <v>3.59</v>
      </c>
      <c r="E55" s="32">
        <v>4.5199999999999996</v>
      </c>
      <c r="F55" s="32">
        <v>5.3</v>
      </c>
      <c r="G55" s="32">
        <v>5.6</v>
      </c>
      <c r="I55" s="242"/>
      <c r="J55" s="245"/>
      <c r="K55" s="134"/>
      <c r="L55" s="134"/>
      <c r="M55" s="134"/>
      <c r="N55" s="134"/>
      <c r="O55" s="134"/>
    </row>
    <row r="56" spans="1:15" x14ac:dyDescent="0.2">
      <c r="A56" s="31">
        <v>19</v>
      </c>
      <c r="B56" s="47">
        <v>750000</v>
      </c>
      <c r="C56" s="32">
        <v>2.74</v>
      </c>
      <c r="D56" s="32">
        <v>3.48</v>
      </c>
      <c r="E56" s="32">
        <v>4.37</v>
      </c>
      <c r="F56" s="32">
        <v>5.1100000000000003</v>
      </c>
      <c r="G56" s="32">
        <v>5.41</v>
      </c>
      <c r="I56" s="244"/>
      <c r="J56" s="245"/>
      <c r="K56" s="134"/>
      <c r="L56" s="134"/>
      <c r="M56" s="134"/>
      <c r="N56" s="134"/>
      <c r="O56" s="134"/>
    </row>
    <row r="57" spans="1:15" x14ac:dyDescent="0.2">
      <c r="A57" s="31">
        <v>20</v>
      </c>
      <c r="B57" s="47">
        <v>850000</v>
      </c>
      <c r="C57" s="32">
        <v>2.67</v>
      </c>
      <c r="D57" s="32">
        <v>3.38</v>
      </c>
      <c r="E57" s="32">
        <v>4.24</v>
      </c>
      <c r="F57" s="32">
        <v>4.96</v>
      </c>
      <c r="G57" s="32">
        <v>5.24</v>
      </c>
      <c r="I57" s="244"/>
      <c r="J57" s="245"/>
      <c r="K57" s="134"/>
      <c r="L57" s="134"/>
      <c r="M57" s="134"/>
      <c r="N57" s="134"/>
      <c r="O57" s="134"/>
    </row>
    <row r="58" spans="1:15" x14ac:dyDescent="0.2">
      <c r="A58" s="48">
        <v>21</v>
      </c>
      <c r="B58" s="47">
        <v>1000000</v>
      </c>
      <c r="C58" s="32">
        <v>2.61</v>
      </c>
      <c r="D58" s="32">
        <v>3.3</v>
      </c>
      <c r="E58" s="32">
        <v>4.1399999999999997</v>
      </c>
      <c r="F58" s="32">
        <v>4.83</v>
      </c>
      <c r="G58" s="32">
        <v>5.1100000000000003</v>
      </c>
      <c r="I58" s="242"/>
      <c r="J58" s="245"/>
      <c r="K58" s="134"/>
      <c r="L58" s="134"/>
      <c r="M58" s="134"/>
      <c r="N58" s="134"/>
      <c r="O58" s="134"/>
    </row>
    <row r="59" spans="1:15" x14ac:dyDescent="0.2">
      <c r="A59" s="31">
        <v>22</v>
      </c>
      <c r="B59" s="47">
        <v>1100000</v>
      </c>
      <c r="C59" s="32">
        <v>2.56</v>
      </c>
      <c r="D59" s="32">
        <v>3.23</v>
      </c>
      <c r="E59" s="32">
        <v>4.04</v>
      </c>
      <c r="F59" s="32">
        <v>4.71</v>
      </c>
      <c r="G59" s="32">
        <v>4.9800000000000004</v>
      </c>
      <c r="I59" s="244"/>
      <c r="J59" s="245"/>
      <c r="K59" s="134"/>
      <c r="L59" s="134"/>
      <c r="M59" s="134"/>
      <c r="N59" s="134"/>
      <c r="O59" s="134"/>
    </row>
    <row r="60" spans="1:15" x14ac:dyDescent="0.2">
      <c r="A60" s="31">
        <v>23</v>
      </c>
      <c r="B60" s="47">
        <v>1250000</v>
      </c>
      <c r="C60" s="32">
        <v>2.4700000000000002</v>
      </c>
      <c r="D60" s="32">
        <v>3.11</v>
      </c>
      <c r="E60" s="32">
        <v>3.87</v>
      </c>
      <c r="F60" s="32">
        <v>4.51</v>
      </c>
      <c r="G60" s="32">
        <v>4.76</v>
      </c>
      <c r="I60" s="244"/>
      <c r="J60" s="245"/>
      <c r="K60" s="134"/>
      <c r="L60" s="134"/>
      <c r="M60" s="134"/>
      <c r="N60" s="134"/>
      <c r="O60" s="134"/>
    </row>
    <row r="61" spans="1:15" x14ac:dyDescent="0.2">
      <c r="A61" s="48">
        <v>24</v>
      </c>
      <c r="B61" s="47">
        <v>1500000</v>
      </c>
      <c r="C61" s="32">
        <v>2.37</v>
      </c>
      <c r="D61" s="32">
        <v>2.98</v>
      </c>
      <c r="E61" s="32">
        <v>3.7</v>
      </c>
      <c r="F61" s="32">
        <v>4.3</v>
      </c>
      <c r="G61" s="32">
        <v>4.55</v>
      </c>
      <c r="I61" s="242"/>
      <c r="J61" s="245"/>
      <c r="K61" s="134"/>
      <c r="L61" s="134"/>
      <c r="M61" s="134"/>
      <c r="N61" s="134"/>
      <c r="O61" s="134"/>
    </row>
    <row r="62" spans="1:15" x14ac:dyDescent="0.2">
      <c r="A62" s="31">
        <v>25</v>
      </c>
      <c r="B62" s="47">
        <v>2000000</v>
      </c>
      <c r="C62" s="32">
        <v>2.31</v>
      </c>
      <c r="D62" s="32">
        <v>2.89</v>
      </c>
      <c r="E62" s="32">
        <v>3.59</v>
      </c>
      <c r="F62" s="32">
        <v>4.17</v>
      </c>
      <c r="G62" s="32">
        <v>4.4000000000000004</v>
      </c>
      <c r="I62" s="244"/>
      <c r="J62" s="245"/>
      <c r="K62" s="134"/>
      <c r="L62" s="134"/>
      <c r="M62" s="134"/>
      <c r="N62" s="134"/>
      <c r="O62" s="134"/>
    </row>
    <row r="63" spans="1:15" x14ac:dyDescent="0.2">
      <c r="A63" s="31">
        <v>26</v>
      </c>
      <c r="B63" s="47">
        <v>2500000</v>
      </c>
      <c r="C63" s="32">
        <v>2.25</v>
      </c>
      <c r="D63" s="32">
        <v>2.81</v>
      </c>
      <c r="E63" s="32">
        <v>3.48</v>
      </c>
      <c r="F63" s="32">
        <v>4.04</v>
      </c>
      <c r="G63" s="32">
        <v>4.25</v>
      </c>
      <c r="I63" s="244"/>
      <c r="J63" s="245"/>
      <c r="K63" s="134"/>
      <c r="L63" s="134"/>
      <c r="M63" s="134"/>
      <c r="N63" s="134"/>
      <c r="O63" s="134"/>
    </row>
    <row r="64" spans="1:15" x14ac:dyDescent="0.2">
      <c r="A64" s="48">
        <v>27</v>
      </c>
      <c r="B64" s="47">
        <v>3000000</v>
      </c>
      <c r="C64" s="32">
        <v>2.16</v>
      </c>
      <c r="D64" s="32">
        <v>2.69</v>
      </c>
      <c r="E64" s="32">
        <v>3.34</v>
      </c>
      <c r="F64" s="32">
        <v>3.86</v>
      </c>
      <c r="G64" s="32">
        <v>4.07</v>
      </c>
      <c r="I64" s="242"/>
      <c r="J64" s="245"/>
      <c r="K64" s="134"/>
      <c r="L64" s="134"/>
      <c r="M64" s="134"/>
      <c r="N64" s="134"/>
      <c r="O64" s="134"/>
    </row>
    <row r="65" spans="1:15" x14ac:dyDescent="0.2">
      <c r="A65" s="31">
        <v>28</v>
      </c>
      <c r="B65" s="47">
        <v>3500000</v>
      </c>
      <c r="C65" s="32">
        <v>2.08</v>
      </c>
      <c r="D65" s="32">
        <v>2.58</v>
      </c>
      <c r="E65" s="32">
        <v>3.19</v>
      </c>
      <c r="F65" s="32">
        <v>3.69</v>
      </c>
      <c r="G65" s="32">
        <v>3.89</v>
      </c>
      <c r="I65" s="244"/>
      <c r="J65" s="245"/>
      <c r="K65" s="134"/>
      <c r="L65" s="134"/>
      <c r="M65" s="134"/>
      <c r="N65" s="134"/>
      <c r="O65" s="134"/>
    </row>
    <row r="66" spans="1:15" x14ac:dyDescent="0.2">
      <c r="A66" s="31">
        <v>29</v>
      </c>
      <c r="B66" s="47">
        <v>4000000</v>
      </c>
      <c r="C66" s="32">
        <v>2.0299999999999998</v>
      </c>
      <c r="D66" s="32">
        <v>2.5099999999999998</v>
      </c>
      <c r="E66" s="32">
        <v>3.07</v>
      </c>
      <c r="F66" s="32">
        <v>3.57</v>
      </c>
      <c r="G66" s="32">
        <v>3.76</v>
      </c>
      <c r="I66" s="244"/>
      <c r="J66" s="245"/>
      <c r="K66" s="134"/>
      <c r="L66" s="134"/>
      <c r="M66" s="134"/>
      <c r="N66" s="134"/>
      <c r="O66" s="134"/>
    </row>
    <row r="67" spans="1:15" x14ac:dyDescent="0.2">
      <c r="A67" s="48">
        <v>30</v>
      </c>
      <c r="B67" s="47">
        <v>4500000</v>
      </c>
      <c r="C67" s="32">
        <v>1.97</v>
      </c>
      <c r="D67" s="32">
        <v>2.44</v>
      </c>
      <c r="E67" s="32">
        <v>2.95</v>
      </c>
      <c r="F67" s="32">
        <v>3.45</v>
      </c>
      <c r="G67" s="32">
        <v>3.64</v>
      </c>
      <c r="I67" s="242"/>
      <c r="J67" s="245"/>
      <c r="K67" s="134"/>
      <c r="L67" s="134"/>
      <c r="M67" s="134"/>
      <c r="N67" s="134"/>
      <c r="O67" s="134"/>
    </row>
    <row r="68" spans="1:15" x14ac:dyDescent="0.2">
      <c r="A68" s="31">
        <v>31</v>
      </c>
      <c r="B68" s="47">
        <v>5000000</v>
      </c>
      <c r="C68" s="32">
        <v>1.93</v>
      </c>
      <c r="D68" s="32">
        <v>2.38</v>
      </c>
      <c r="E68" s="32">
        <v>2.9</v>
      </c>
      <c r="F68" s="32">
        <v>3.36</v>
      </c>
      <c r="G68" s="54">
        <v>3.94</v>
      </c>
      <c r="I68" s="244"/>
      <c r="J68" s="245"/>
      <c r="K68" s="134"/>
      <c r="L68" s="134"/>
      <c r="M68" s="134"/>
      <c r="N68" s="134"/>
      <c r="O68" s="134"/>
    </row>
    <row r="69" spans="1:15" x14ac:dyDescent="0.2">
      <c r="A69" s="31">
        <v>32</v>
      </c>
      <c r="B69" s="47">
        <v>5500000</v>
      </c>
      <c r="C69" s="32">
        <v>1.89</v>
      </c>
      <c r="D69" s="31">
        <v>2.33</v>
      </c>
      <c r="E69" s="31">
        <v>2.85</v>
      </c>
      <c r="F69" s="31">
        <v>3.28</v>
      </c>
      <c r="G69" s="54">
        <v>4.24</v>
      </c>
      <c r="I69" s="244"/>
      <c r="J69" s="245"/>
      <c r="K69" s="134"/>
      <c r="L69" s="134"/>
      <c r="M69" s="134"/>
      <c r="N69" s="134"/>
      <c r="O69" s="134"/>
    </row>
    <row r="70" spans="1:15" x14ac:dyDescent="0.2">
      <c r="A70" s="48">
        <v>33</v>
      </c>
      <c r="B70" s="47">
        <v>6500000</v>
      </c>
      <c r="C70" s="32">
        <v>1.83</v>
      </c>
      <c r="D70" s="31">
        <v>2.2400000000000002</v>
      </c>
      <c r="E70" s="31">
        <v>2.74</v>
      </c>
      <c r="F70" s="31">
        <v>3.15</v>
      </c>
      <c r="G70" s="32">
        <v>3.32</v>
      </c>
      <c r="I70" s="242"/>
      <c r="J70" s="245"/>
      <c r="K70" s="134"/>
      <c r="L70" s="134"/>
      <c r="M70" s="134"/>
      <c r="N70" s="134"/>
      <c r="O70" s="134"/>
    </row>
    <row r="71" spans="1:15" x14ac:dyDescent="0.2">
      <c r="A71" s="31">
        <v>34</v>
      </c>
      <c r="B71" s="47">
        <v>7500000</v>
      </c>
      <c r="C71" s="32">
        <v>1.78</v>
      </c>
      <c r="D71" s="31">
        <v>2.17</v>
      </c>
      <c r="E71" s="31">
        <v>2.65</v>
      </c>
      <c r="F71" s="31">
        <v>3.05</v>
      </c>
      <c r="G71" s="32">
        <v>3.21</v>
      </c>
      <c r="I71" s="244"/>
      <c r="J71" s="245"/>
      <c r="K71" s="134"/>
      <c r="L71" s="134"/>
      <c r="M71" s="134"/>
      <c r="N71" s="134"/>
      <c r="O71" s="134"/>
    </row>
    <row r="72" spans="1:15" x14ac:dyDescent="0.2">
      <c r="A72" s="31">
        <v>35</v>
      </c>
      <c r="B72" s="47">
        <v>8500000</v>
      </c>
      <c r="C72" s="32">
        <v>1.73</v>
      </c>
      <c r="D72" s="31">
        <v>2.11</v>
      </c>
      <c r="E72" s="31">
        <v>2.57</v>
      </c>
      <c r="F72" s="31">
        <v>2.96</v>
      </c>
      <c r="G72" s="32">
        <v>3.11</v>
      </c>
      <c r="I72" s="244"/>
      <c r="J72" s="245"/>
      <c r="K72" s="134"/>
      <c r="L72" s="134"/>
      <c r="M72" s="134"/>
      <c r="N72" s="134"/>
      <c r="O72" s="134"/>
    </row>
    <row r="73" spans="1:15" x14ac:dyDescent="0.2">
      <c r="A73" s="48">
        <v>36</v>
      </c>
      <c r="B73" s="47">
        <v>10000000</v>
      </c>
      <c r="C73" s="32">
        <v>1.69</v>
      </c>
      <c r="D73" s="31">
        <v>2.06</v>
      </c>
      <c r="E73" s="31">
        <v>2.5099999999999998</v>
      </c>
      <c r="F73" s="31">
        <v>2.88</v>
      </c>
      <c r="G73" s="32">
        <v>3.03</v>
      </c>
      <c r="I73" s="242"/>
      <c r="J73" s="245"/>
      <c r="K73" s="134"/>
      <c r="L73" s="134"/>
      <c r="M73" s="134"/>
      <c r="N73" s="134"/>
      <c r="O73" s="134"/>
    </row>
    <row r="74" spans="1:15" x14ac:dyDescent="0.2">
      <c r="A74" s="31">
        <v>37</v>
      </c>
      <c r="B74" s="47">
        <v>11100000</v>
      </c>
      <c r="C74" s="32">
        <v>1.66</v>
      </c>
      <c r="D74" s="31">
        <v>2.02</v>
      </c>
      <c r="E74" s="31">
        <v>2.4500000000000002</v>
      </c>
      <c r="F74" s="31">
        <v>2.81</v>
      </c>
      <c r="G74" s="32">
        <v>2.95</v>
      </c>
      <c r="I74" s="244"/>
      <c r="J74" s="245"/>
      <c r="K74" s="134"/>
      <c r="L74" s="134"/>
      <c r="M74" s="134"/>
      <c r="N74" s="134"/>
      <c r="O74" s="134"/>
    </row>
    <row r="75" spans="1:15" x14ac:dyDescent="0.2">
      <c r="A75" s="31">
        <v>38</v>
      </c>
      <c r="B75" s="47">
        <v>14500000</v>
      </c>
      <c r="C75" s="32">
        <v>1.54</v>
      </c>
      <c r="D75" s="31">
        <v>1.86</v>
      </c>
      <c r="E75" s="31">
        <v>2.25</v>
      </c>
      <c r="F75" s="31">
        <v>2.57</v>
      </c>
      <c r="G75" s="32">
        <v>2.69</v>
      </c>
      <c r="I75" s="244"/>
      <c r="J75" s="245"/>
      <c r="K75" s="134"/>
      <c r="L75" s="134"/>
      <c r="M75" s="134"/>
      <c r="N75" s="134"/>
      <c r="O75" s="134"/>
    </row>
    <row r="76" spans="1:15" x14ac:dyDescent="0.2">
      <c r="A76" s="48">
        <v>39</v>
      </c>
      <c r="B76" s="47">
        <v>22500000</v>
      </c>
      <c r="C76" s="32">
        <v>1.46</v>
      </c>
      <c r="D76" s="31">
        <v>1.76</v>
      </c>
      <c r="E76" s="31">
        <v>2.11</v>
      </c>
      <c r="F76" s="31">
        <v>2.41</v>
      </c>
      <c r="G76" s="32">
        <v>2.52</v>
      </c>
      <c r="I76" s="242"/>
      <c r="J76" s="245"/>
      <c r="K76" s="134"/>
      <c r="L76" s="134"/>
      <c r="M76" s="134"/>
      <c r="N76" s="134"/>
      <c r="O76" s="134"/>
    </row>
    <row r="77" spans="1:15" x14ac:dyDescent="0.2">
      <c r="A77" s="31">
        <v>40</v>
      </c>
      <c r="B77" s="47">
        <v>33500000</v>
      </c>
      <c r="C77" s="32">
        <v>1.35</v>
      </c>
      <c r="D77" s="31">
        <v>1.62</v>
      </c>
      <c r="E77" s="31">
        <v>1.93</v>
      </c>
      <c r="F77" s="31">
        <v>2.19</v>
      </c>
      <c r="G77" s="32">
        <v>2.2999999999999998</v>
      </c>
      <c r="I77" s="244"/>
      <c r="J77" s="245"/>
      <c r="K77" s="134"/>
      <c r="L77" s="134"/>
      <c r="M77" s="134"/>
      <c r="N77" s="134"/>
      <c r="O77" s="134"/>
    </row>
    <row r="78" spans="1:15" x14ac:dyDescent="0.2">
      <c r="A78" s="31">
        <v>41</v>
      </c>
      <c r="B78" s="47">
        <v>33500000</v>
      </c>
      <c r="C78" s="32">
        <v>1.35</v>
      </c>
      <c r="D78" s="31">
        <v>1.62</v>
      </c>
      <c r="E78" s="31">
        <v>1.93</v>
      </c>
      <c r="F78" s="31">
        <v>2.19</v>
      </c>
      <c r="G78" s="32">
        <v>2.2999999999999998</v>
      </c>
      <c r="I78" s="244"/>
      <c r="J78" s="245"/>
      <c r="K78" s="134"/>
      <c r="L78" s="134"/>
      <c r="M78" s="134"/>
      <c r="N78" s="134"/>
      <c r="O78" s="134"/>
    </row>
    <row r="79" spans="1:15" x14ac:dyDescent="0.2">
      <c r="K79" s="134"/>
      <c r="L79" s="134"/>
      <c r="M79" s="134"/>
      <c r="N79" s="134"/>
      <c r="O79" s="134"/>
    </row>
    <row r="80" spans="1:15" x14ac:dyDescent="0.2">
      <c r="K80" s="134"/>
      <c r="L80" s="134"/>
      <c r="M80" s="134"/>
      <c r="N80" s="134"/>
      <c r="O80" s="134"/>
    </row>
    <row r="84" spans="1:4" ht="18.75" thickBot="1" x14ac:dyDescent="0.25">
      <c r="A84"/>
      <c r="B84" s="60" t="s">
        <v>167</v>
      </c>
    </row>
    <row r="85" spans="1:4" ht="13.5" thickBot="1" x14ac:dyDescent="0.25">
      <c r="A85" s="22" t="s">
        <v>5</v>
      </c>
      <c r="B85" s="23" t="s">
        <v>25</v>
      </c>
      <c r="C85" s="22" t="s">
        <v>9</v>
      </c>
      <c r="D85" s="24" t="s">
        <v>85</v>
      </c>
    </row>
    <row r="86" spans="1:4" x14ac:dyDescent="0.2">
      <c r="A86" s="5"/>
      <c r="B86" s="2" t="s">
        <v>11</v>
      </c>
      <c r="C86" s="10">
        <v>260</v>
      </c>
      <c r="D86" s="10">
        <v>180</v>
      </c>
    </row>
    <row r="87" spans="1:4" ht="25.5" x14ac:dyDescent="0.2">
      <c r="A87" s="6"/>
      <c r="B87" s="44" t="s">
        <v>91</v>
      </c>
      <c r="C87" s="11">
        <v>300</v>
      </c>
      <c r="D87" s="11">
        <v>200</v>
      </c>
    </row>
    <row r="88" spans="1:4" x14ac:dyDescent="0.2">
      <c r="A88" s="6"/>
      <c r="B88" s="3" t="s">
        <v>12</v>
      </c>
      <c r="C88" s="11">
        <v>220</v>
      </c>
      <c r="D88" s="11">
        <v>145</v>
      </c>
    </row>
    <row r="89" spans="1:4" x14ac:dyDescent="0.2">
      <c r="A89" s="6"/>
      <c r="B89" s="3" t="s">
        <v>16</v>
      </c>
      <c r="C89" s="11">
        <v>320</v>
      </c>
      <c r="D89" s="11">
        <v>200</v>
      </c>
    </row>
    <row r="90" spans="1:4" x14ac:dyDescent="0.2">
      <c r="A90" s="6"/>
      <c r="B90" s="3" t="s">
        <v>17</v>
      </c>
      <c r="C90" s="11">
        <v>320</v>
      </c>
      <c r="D90" s="11">
        <v>200</v>
      </c>
    </row>
    <row r="91" spans="1:4" x14ac:dyDescent="0.2">
      <c r="A91" s="6"/>
      <c r="B91" s="3" t="s">
        <v>20</v>
      </c>
      <c r="C91" s="11">
        <v>400</v>
      </c>
      <c r="D91" s="11">
        <v>275</v>
      </c>
    </row>
    <row r="92" spans="1:4" x14ac:dyDescent="0.2">
      <c r="A92" s="6"/>
      <c r="B92" s="3" t="s">
        <v>21</v>
      </c>
      <c r="C92" s="11">
        <v>250</v>
      </c>
      <c r="D92" s="11">
        <v>165</v>
      </c>
    </row>
    <row r="93" spans="1:4" x14ac:dyDescent="0.2">
      <c r="A93" s="6"/>
      <c r="B93" s="3" t="s">
        <v>22</v>
      </c>
      <c r="C93" s="11">
        <v>2200</v>
      </c>
      <c r="D93" s="11">
        <v>1650</v>
      </c>
    </row>
    <row r="94" spans="1:4" x14ac:dyDescent="0.2">
      <c r="A94" s="268"/>
      <c r="B94" s="269" t="s">
        <v>15</v>
      </c>
      <c r="C94" s="270">
        <v>300</v>
      </c>
      <c r="D94" s="270">
        <v>200</v>
      </c>
    </row>
    <row r="95" spans="1:4" x14ac:dyDescent="0.2">
      <c r="A95" s="6"/>
      <c r="B95" s="18" t="s">
        <v>13</v>
      </c>
      <c r="C95" s="11">
        <v>250</v>
      </c>
      <c r="D95" s="11">
        <v>165</v>
      </c>
    </row>
    <row r="96" spans="1:4" x14ac:dyDescent="0.2">
      <c r="A96" s="6"/>
      <c r="B96" s="18" t="s">
        <v>14</v>
      </c>
      <c r="C96" s="11">
        <v>250</v>
      </c>
      <c r="D96" s="11">
        <v>165</v>
      </c>
    </row>
    <row r="97" spans="1:4" x14ac:dyDescent="0.2">
      <c r="A97" s="6"/>
      <c r="B97" s="18" t="s">
        <v>18</v>
      </c>
      <c r="C97" s="11">
        <v>3500</v>
      </c>
      <c r="D97" s="11">
        <v>2700</v>
      </c>
    </row>
    <row r="98" spans="1:4" x14ac:dyDescent="0.2">
      <c r="A98" s="6"/>
      <c r="B98" s="18" t="s">
        <v>23</v>
      </c>
      <c r="C98" s="11">
        <v>380</v>
      </c>
      <c r="D98" s="11">
        <v>250</v>
      </c>
    </row>
    <row r="99" spans="1:4" ht="13.5" thickBot="1" x14ac:dyDescent="0.25">
      <c r="A99" s="7"/>
      <c r="B99" s="19"/>
      <c r="C99" s="12"/>
      <c r="D99" s="11"/>
    </row>
    <row r="100" spans="1:4" ht="13.5" thickBot="1" x14ac:dyDescent="0.25">
      <c r="A100" s="20"/>
      <c r="B100" s="21"/>
      <c r="C100" s="14" t="s">
        <v>19</v>
      </c>
      <c r="D100" s="14" t="s">
        <v>19</v>
      </c>
    </row>
  </sheetData>
  <mergeCells count="2">
    <mergeCell ref="A25:C25"/>
    <mergeCell ref="C36:G36"/>
  </mergeCells>
  <phoneticPr fontId="0" type="noConversion"/>
  <printOptions horizontalCentered="1"/>
  <pageMargins left="0.39370078740157483" right="0.39370078740157483" top="0.78740157480314965" bottom="0.59055118110236227" header="0.39370078740157483" footer="0.39370078740157483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53"/>
  <sheetViews>
    <sheetView zoomScale="120" zoomScaleNormal="120" workbookViewId="0">
      <selection activeCell="L25" sqref="L25"/>
    </sheetView>
  </sheetViews>
  <sheetFormatPr defaultRowHeight="12.75" x14ac:dyDescent="0.2"/>
  <cols>
    <col min="5" max="5" width="10" customWidth="1"/>
    <col min="7" max="7" width="9.85546875" bestFit="1" customWidth="1"/>
  </cols>
  <sheetData>
    <row r="1" spans="1:9" x14ac:dyDescent="0.2">
      <c r="A1" s="43" t="s">
        <v>89</v>
      </c>
      <c r="B1" s="8"/>
      <c r="C1" s="372" t="s">
        <v>274</v>
      </c>
      <c r="D1" s="372"/>
      <c r="E1" s="372"/>
      <c r="F1" s="372"/>
      <c r="G1" s="372"/>
      <c r="H1" s="372"/>
      <c r="I1" s="372"/>
    </row>
    <row r="2" spans="1:9" x14ac:dyDescent="0.2">
      <c r="A2" s="43" t="s">
        <v>211</v>
      </c>
      <c r="B2" s="8"/>
      <c r="C2" s="372" t="s">
        <v>212</v>
      </c>
      <c r="D2" s="372"/>
      <c r="E2" s="372"/>
      <c r="F2" s="372"/>
      <c r="G2" s="372"/>
      <c r="H2" s="372"/>
      <c r="I2" s="372"/>
    </row>
    <row r="3" spans="1:9" x14ac:dyDescent="0.2">
      <c r="A3" s="43" t="s">
        <v>213</v>
      </c>
      <c r="B3" s="8"/>
      <c r="C3" s="373"/>
      <c r="D3" s="373"/>
      <c r="E3" s="373"/>
      <c r="F3" s="373"/>
      <c r="G3" s="373"/>
      <c r="H3" s="373"/>
      <c r="I3" s="373"/>
    </row>
    <row r="4" spans="1:9" x14ac:dyDescent="0.2">
      <c r="A4" s="8"/>
      <c r="B4" s="8"/>
      <c r="C4" s="8"/>
      <c r="D4" s="8"/>
      <c r="E4" s="8"/>
      <c r="F4" s="8"/>
      <c r="G4" s="8"/>
      <c r="H4" s="8"/>
      <c r="I4" s="8"/>
    </row>
    <row r="5" spans="1:9" ht="18.75" x14ac:dyDescent="0.3">
      <c r="A5" s="271"/>
      <c r="B5" s="271"/>
      <c r="C5" s="374" t="s">
        <v>214</v>
      </c>
      <c r="D5" s="375"/>
      <c r="E5" s="375"/>
      <c r="F5" s="376"/>
      <c r="G5" s="272">
        <v>1</v>
      </c>
      <c r="H5" s="271"/>
      <c r="I5" s="271"/>
    </row>
    <row r="6" spans="1:9" x14ac:dyDescent="0.2">
      <c r="A6" s="8"/>
      <c r="B6" s="8"/>
      <c r="C6" s="8"/>
      <c r="D6" s="8"/>
      <c r="E6" s="8"/>
      <c r="F6" s="8"/>
      <c r="G6" s="8"/>
      <c r="H6" s="8"/>
      <c r="I6" s="8"/>
    </row>
    <row r="7" spans="1:9" ht="15.75" x14ac:dyDescent="0.25">
      <c r="A7" s="8"/>
      <c r="B7" s="8"/>
      <c r="C7" s="8"/>
      <c r="D7" s="377" t="s">
        <v>215</v>
      </c>
      <c r="E7" s="377"/>
      <c r="F7" s="377"/>
      <c r="G7" s="8"/>
      <c r="H7" s="8"/>
      <c r="I7" s="8"/>
    </row>
    <row r="8" spans="1:9" ht="15.75" x14ac:dyDescent="0.25">
      <c r="A8" s="8"/>
      <c r="B8" s="8"/>
      <c r="C8" s="8"/>
      <c r="D8" s="273"/>
      <c r="E8" s="273"/>
      <c r="F8" s="273"/>
      <c r="G8" s="8"/>
      <c r="H8" s="8"/>
      <c r="I8" s="8"/>
    </row>
    <row r="9" spans="1:9" x14ac:dyDescent="0.2">
      <c r="A9" s="8"/>
      <c r="B9" s="378" t="s">
        <v>216</v>
      </c>
      <c r="C9" s="378"/>
      <c r="D9" s="379" t="s">
        <v>217</v>
      </c>
      <c r="E9" s="380"/>
      <c r="F9" s="380"/>
      <c r="G9" s="381"/>
      <c r="H9" s="8"/>
      <c r="I9" s="8"/>
    </row>
    <row r="10" spans="1:9" x14ac:dyDescent="0.2">
      <c r="A10" s="8"/>
      <c r="B10" s="8"/>
      <c r="C10" s="8"/>
      <c r="D10" s="8"/>
      <c r="E10" s="8"/>
      <c r="F10" s="8"/>
      <c r="G10" s="8"/>
      <c r="H10" s="8"/>
      <c r="I10" s="8"/>
    </row>
    <row r="11" spans="1:9" x14ac:dyDescent="0.2">
      <c r="A11" s="352" t="s">
        <v>218</v>
      </c>
      <c r="B11" s="352"/>
      <c r="C11" s="274" t="s">
        <v>5</v>
      </c>
      <c r="D11" s="382" t="s">
        <v>219</v>
      </c>
      <c r="E11" s="383"/>
      <c r="F11" s="275" t="s">
        <v>220</v>
      </c>
      <c r="G11" s="384" t="s">
        <v>221</v>
      </c>
      <c r="H11" s="385"/>
      <c r="I11" s="276"/>
    </row>
    <row r="12" spans="1:9" x14ac:dyDescent="0.2">
      <c r="A12" s="8"/>
      <c r="B12" s="277"/>
      <c r="C12" s="277"/>
      <c r="D12" s="8"/>
      <c r="E12" s="8"/>
      <c r="F12" s="8"/>
      <c r="G12" s="8"/>
      <c r="H12" s="8"/>
      <c r="I12" s="8"/>
    </row>
    <row r="13" spans="1:9" x14ac:dyDescent="0.2">
      <c r="A13" s="278" t="s">
        <v>222</v>
      </c>
      <c r="B13" s="386" t="s">
        <v>223</v>
      </c>
      <c r="C13" s="387"/>
      <c r="D13" s="279" t="s">
        <v>224</v>
      </c>
      <c r="E13" s="280"/>
      <c r="F13" s="362" t="str">
        <f>C2</f>
        <v>инж. Атанас Тодоров</v>
      </c>
      <c r="G13" s="362"/>
      <c r="H13" s="362"/>
      <c r="I13" s="362"/>
    </row>
    <row r="14" spans="1:9" x14ac:dyDescent="0.2">
      <c r="A14" s="371" t="s">
        <v>225</v>
      </c>
      <c r="B14" s="371"/>
      <c r="C14" s="371"/>
      <c r="D14" s="371"/>
      <c r="E14" s="371"/>
      <c r="F14" s="371"/>
      <c r="G14" s="371"/>
      <c r="H14" s="371"/>
      <c r="I14" s="371"/>
    </row>
    <row r="15" spans="1:9" x14ac:dyDescent="0.2">
      <c r="A15" s="363" t="s">
        <v>226</v>
      </c>
      <c r="B15" s="363"/>
      <c r="C15" s="363"/>
      <c r="D15" s="363"/>
      <c r="E15" s="364"/>
      <c r="F15" s="365" t="str">
        <f>D9</f>
        <v>АВТОРСКИ НАДЗОР</v>
      </c>
      <c r="G15" s="366"/>
      <c r="H15" s="366"/>
      <c r="I15" s="367"/>
    </row>
    <row r="16" spans="1:9" x14ac:dyDescent="0.2">
      <c r="A16" s="363" t="s">
        <v>227</v>
      </c>
      <c r="B16" s="363"/>
      <c r="C16" s="363"/>
      <c r="D16" s="363"/>
      <c r="E16" s="363"/>
      <c r="F16" s="363"/>
      <c r="G16" s="363"/>
      <c r="H16" s="363"/>
      <c r="I16" s="363"/>
    </row>
    <row r="17" spans="1:9" x14ac:dyDescent="0.2">
      <c r="A17" s="368" t="s">
        <v>228</v>
      </c>
      <c r="B17" s="368"/>
      <c r="C17" s="368"/>
      <c r="D17" s="368"/>
      <c r="E17" s="368"/>
      <c r="F17" s="368"/>
      <c r="G17" s="368"/>
      <c r="H17" s="368"/>
      <c r="I17" s="368"/>
    </row>
    <row r="18" spans="1:9" x14ac:dyDescent="0.2">
      <c r="A18" s="368" t="s">
        <v>229</v>
      </c>
      <c r="B18" s="368"/>
      <c r="C18" s="368"/>
      <c r="D18" s="368"/>
      <c r="E18" s="368"/>
      <c r="F18" s="368"/>
      <c r="G18" s="368"/>
      <c r="H18" s="368"/>
      <c r="I18" s="368"/>
    </row>
    <row r="19" spans="1:9" x14ac:dyDescent="0.2">
      <c r="A19" s="8"/>
      <c r="B19" s="8"/>
      <c r="C19" s="8"/>
      <c r="D19" s="8"/>
      <c r="E19" s="8"/>
      <c r="F19" s="8"/>
      <c r="G19" s="8"/>
      <c r="H19" s="8"/>
      <c r="I19" s="8"/>
    </row>
    <row r="20" spans="1:9" x14ac:dyDescent="0.2">
      <c r="A20" s="369" t="s">
        <v>230</v>
      </c>
      <c r="B20" s="369"/>
      <c r="C20" s="369"/>
      <c r="D20" s="369"/>
      <c r="E20" s="369"/>
      <c r="F20" s="369"/>
      <c r="G20" s="369"/>
      <c r="H20" s="369"/>
      <c r="I20" s="369"/>
    </row>
    <row r="21" spans="1:9" x14ac:dyDescent="0.2">
      <c r="A21" s="314" t="s">
        <v>5</v>
      </c>
      <c r="B21" s="370" t="s">
        <v>231</v>
      </c>
      <c r="C21" s="370"/>
      <c r="D21" s="370"/>
      <c r="E21" s="370"/>
      <c r="F21" s="314" t="s">
        <v>151</v>
      </c>
      <c r="G21" s="314" t="s">
        <v>155</v>
      </c>
      <c r="H21" s="314" t="s">
        <v>232</v>
      </c>
      <c r="I21" s="314" t="s">
        <v>233</v>
      </c>
    </row>
    <row r="22" spans="1:9" x14ac:dyDescent="0.2">
      <c r="A22" s="315">
        <v>1</v>
      </c>
      <c r="B22" s="316" t="s">
        <v>270</v>
      </c>
      <c r="C22" s="316"/>
      <c r="D22" s="316"/>
      <c r="E22" s="316"/>
      <c r="F22" s="315" t="s">
        <v>234</v>
      </c>
      <c r="G22" s="317">
        <v>1</v>
      </c>
      <c r="H22" s="318">
        <v>50</v>
      </c>
      <c r="I22" s="319">
        <f>G22*H22</f>
        <v>50</v>
      </c>
    </row>
    <row r="23" spans="1:9" x14ac:dyDescent="0.2">
      <c r="A23" s="315">
        <v>2</v>
      </c>
      <c r="B23" s="348" t="s">
        <v>269</v>
      </c>
      <c r="C23" s="348"/>
      <c r="D23" s="348"/>
      <c r="E23" s="348"/>
      <c r="F23" s="315" t="s">
        <v>234</v>
      </c>
      <c r="G23" s="317">
        <v>0</v>
      </c>
      <c r="H23" s="318">
        <v>40</v>
      </c>
      <c r="I23" s="319">
        <f>G23*H23</f>
        <v>0</v>
      </c>
    </row>
    <row r="24" spans="1:9" x14ac:dyDescent="0.2">
      <c r="A24" s="315">
        <v>3</v>
      </c>
      <c r="B24" s="348" t="s">
        <v>268</v>
      </c>
      <c r="C24" s="348"/>
      <c r="D24" s="348"/>
      <c r="E24" s="348"/>
      <c r="F24" s="315" t="s">
        <v>234</v>
      </c>
      <c r="G24" s="317">
        <v>0</v>
      </c>
      <c r="H24" s="318">
        <v>20</v>
      </c>
      <c r="I24" s="319">
        <f>G24*H24</f>
        <v>0</v>
      </c>
    </row>
    <row r="25" spans="1:9" x14ac:dyDescent="0.2">
      <c r="A25" s="315">
        <v>4</v>
      </c>
      <c r="B25" s="348" t="s">
        <v>265</v>
      </c>
      <c r="C25" s="348"/>
      <c r="D25" s="348"/>
      <c r="E25" s="348"/>
      <c r="F25" s="315" t="s">
        <v>153</v>
      </c>
      <c r="G25" s="317" t="s">
        <v>235</v>
      </c>
      <c r="H25" s="318">
        <f>IF(G25="ДА",Доп_разходи!I6,0)</f>
        <v>50</v>
      </c>
      <c r="I25" s="319">
        <f t="shared" ref="I25:I26" si="0">H25</f>
        <v>50</v>
      </c>
    </row>
    <row r="26" spans="1:9" x14ac:dyDescent="0.2">
      <c r="A26" s="315">
        <v>5</v>
      </c>
      <c r="B26" s="348" t="s">
        <v>266</v>
      </c>
      <c r="C26" s="348"/>
      <c r="D26" s="348"/>
      <c r="E26" s="348"/>
      <c r="F26" s="315" t="s">
        <v>153</v>
      </c>
      <c r="G26" s="317" t="s">
        <v>235</v>
      </c>
      <c r="H26" s="318">
        <f>IF(G26="ДА",Доп_разходи!I10,0)</f>
        <v>58.333333333333336</v>
      </c>
      <c r="I26" s="319">
        <f t="shared" si="0"/>
        <v>58.333333333333336</v>
      </c>
    </row>
    <row r="27" spans="1:9" x14ac:dyDescent="0.2">
      <c r="A27" s="315">
        <v>6</v>
      </c>
      <c r="B27" s="348" t="s">
        <v>267</v>
      </c>
      <c r="C27" s="348"/>
      <c r="D27" s="348"/>
      <c r="E27" s="348"/>
      <c r="F27" s="315" t="s">
        <v>153</v>
      </c>
      <c r="G27" s="317" t="s">
        <v>235</v>
      </c>
      <c r="H27" s="318">
        <f>IF(G27="ДА",Доп_разходи!I27,0)</f>
        <v>10.5</v>
      </c>
      <c r="I27" s="319">
        <f>H27</f>
        <v>10.5</v>
      </c>
    </row>
    <row r="28" spans="1:9" ht="15.75" x14ac:dyDescent="0.25">
      <c r="A28" s="349" t="s">
        <v>275</v>
      </c>
      <c r="B28" s="349"/>
      <c r="C28" s="349"/>
      <c r="D28" s="349"/>
      <c r="E28" s="349"/>
      <c r="F28" s="349"/>
      <c r="G28" s="349"/>
      <c r="H28" s="349"/>
      <c r="I28" s="320">
        <f>SUM(I22:I27)</f>
        <v>168.83333333333334</v>
      </c>
    </row>
    <row r="29" spans="1:9" x14ac:dyDescent="0.2">
      <c r="A29" s="350" t="s">
        <v>236</v>
      </c>
      <c r="B29" s="350"/>
      <c r="C29" s="350"/>
      <c r="D29" s="350"/>
      <c r="E29" s="350"/>
      <c r="F29" s="350"/>
      <c r="G29" s="350"/>
      <c r="H29" s="350"/>
      <c r="I29" s="350"/>
    </row>
    <row r="30" spans="1:9" x14ac:dyDescent="0.2">
      <c r="A30" s="8"/>
      <c r="B30" s="8"/>
      <c r="C30" s="8"/>
      <c r="D30" s="8"/>
      <c r="E30" s="8"/>
      <c r="F30" s="8"/>
      <c r="G30" s="8"/>
      <c r="H30" s="8"/>
      <c r="I30" s="8"/>
    </row>
    <row r="31" spans="1:9" x14ac:dyDescent="0.2">
      <c r="A31" s="8"/>
      <c r="B31" s="8"/>
      <c r="C31" s="8" t="s">
        <v>237</v>
      </c>
      <c r="E31" s="281" t="s">
        <v>238</v>
      </c>
      <c r="F31" s="346" t="str">
        <f>C2</f>
        <v>инж. Атанас Тодоров</v>
      </c>
      <c r="G31" s="346"/>
      <c r="H31" s="346"/>
      <c r="I31" s="282" t="s">
        <v>238</v>
      </c>
    </row>
    <row r="32" spans="1:9" x14ac:dyDescent="0.2">
      <c r="A32" s="8"/>
      <c r="B32" s="8"/>
      <c r="C32" s="8"/>
      <c r="D32" s="8"/>
    </row>
    <row r="33" spans="1:9" x14ac:dyDescent="0.2">
      <c r="A33" s="8"/>
      <c r="B33" s="8"/>
    </row>
    <row r="34" spans="1:9" x14ac:dyDescent="0.2">
      <c r="A34" s="8"/>
      <c r="B34" s="8"/>
      <c r="C34" s="8"/>
      <c r="D34" s="8"/>
      <c r="E34" s="8"/>
      <c r="F34" s="8"/>
      <c r="G34" s="8"/>
      <c r="H34" s="8"/>
      <c r="I34" s="8"/>
    </row>
    <row r="35" spans="1:9" x14ac:dyDescent="0.2">
      <c r="A35" s="8"/>
      <c r="B35" s="8"/>
      <c r="C35" s="8"/>
      <c r="D35" s="8"/>
      <c r="E35" s="8"/>
      <c r="F35" s="8"/>
      <c r="G35" s="8"/>
      <c r="H35" s="8"/>
      <c r="I35" s="8"/>
    </row>
    <row r="36" spans="1:9" x14ac:dyDescent="0.2">
      <c r="A36" s="8"/>
      <c r="B36" s="8"/>
      <c r="C36" s="8"/>
      <c r="D36" s="8"/>
      <c r="E36" s="8"/>
      <c r="F36" s="8"/>
      <c r="G36" s="8"/>
      <c r="H36" s="8"/>
      <c r="I36" s="283"/>
    </row>
    <row r="37" spans="1:9" ht="18.75" x14ac:dyDescent="0.3">
      <c r="A37" s="8"/>
      <c r="B37" s="8"/>
      <c r="C37" s="8"/>
      <c r="D37" s="351" t="s">
        <v>239</v>
      </c>
      <c r="E37" s="351"/>
      <c r="F37" s="284">
        <f>G5</f>
        <v>1</v>
      </c>
      <c r="G37" s="8"/>
      <c r="H37" s="8"/>
      <c r="I37" s="283" t="s">
        <v>240</v>
      </c>
    </row>
    <row r="38" spans="1:9" ht="18.75" x14ac:dyDescent="0.3">
      <c r="A38" s="8"/>
      <c r="B38" s="8"/>
      <c r="C38" s="8"/>
      <c r="D38" s="285"/>
      <c r="E38" s="285"/>
      <c r="F38" s="286"/>
      <c r="G38" s="8"/>
      <c r="H38" s="8"/>
      <c r="I38" s="8"/>
    </row>
    <row r="39" spans="1:9" x14ac:dyDescent="0.2">
      <c r="A39" s="352" t="s">
        <v>241</v>
      </c>
      <c r="B39" s="352"/>
      <c r="C39" s="352"/>
      <c r="D39" s="352"/>
      <c r="E39" s="353"/>
      <c r="F39" s="354" t="str">
        <f>D9</f>
        <v>АВТОРСКИ НАДЗОР</v>
      </c>
      <c r="G39" s="355"/>
      <c r="H39" s="355"/>
      <c r="I39" s="356"/>
    </row>
    <row r="40" spans="1:9" x14ac:dyDescent="0.2">
      <c r="A40" s="8"/>
      <c r="B40" s="8"/>
      <c r="C40" s="8"/>
      <c r="D40" s="8"/>
      <c r="E40" s="8"/>
      <c r="F40" s="8"/>
      <c r="G40" s="8"/>
      <c r="H40" s="8"/>
      <c r="I40" s="8"/>
    </row>
    <row r="41" spans="1:9" x14ac:dyDescent="0.2">
      <c r="A41" s="352" t="s">
        <v>218</v>
      </c>
      <c r="B41" s="352"/>
      <c r="C41" s="274" t="s">
        <v>5</v>
      </c>
      <c r="D41" s="357" t="str">
        <f>D11</f>
        <v>АН-18</v>
      </c>
      <c r="E41" s="358"/>
      <c r="F41" s="275" t="s">
        <v>220</v>
      </c>
      <c r="G41" s="359" t="str">
        <f>G11</f>
        <v>10.12.2018</v>
      </c>
      <c r="H41" s="360"/>
      <c r="I41" s="8"/>
    </row>
    <row r="42" spans="1:9" x14ac:dyDescent="0.2">
      <c r="A42" s="8"/>
      <c r="B42" s="8"/>
      <c r="C42" s="8"/>
      <c r="D42" s="8"/>
      <c r="E42" s="8"/>
      <c r="F42" s="8"/>
      <c r="G42" s="8"/>
      <c r="H42" s="8"/>
      <c r="I42" s="8"/>
    </row>
    <row r="43" spans="1:9" x14ac:dyDescent="0.2">
      <c r="A43" s="287"/>
      <c r="B43" s="278" t="s">
        <v>242</v>
      </c>
      <c r="C43" s="361" t="str">
        <f>B13</f>
        <v>24.02.2019</v>
      </c>
      <c r="D43" s="361"/>
      <c r="E43" s="288" t="s">
        <v>243</v>
      </c>
      <c r="F43" s="8"/>
      <c r="G43" s="8"/>
      <c r="H43" s="8"/>
      <c r="I43" s="8"/>
    </row>
    <row r="44" spans="1:9" x14ac:dyDescent="0.2">
      <c r="A44" s="287" t="s">
        <v>244</v>
      </c>
      <c r="B44" s="278"/>
      <c r="C44" s="362" t="str">
        <f>C1</f>
        <v>Радостина</v>
      </c>
      <c r="D44" s="362"/>
      <c r="E44" s="362"/>
      <c r="F44" s="362"/>
      <c r="G44" s="362"/>
      <c r="H44" s="362"/>
      <c r="I44" s="362"/>
    </row>
    <row r="45" spans="1:9" x14ac:dyDescent="0.2">
      <c r="A45" s="287" t="s">
        <v>245</v>
      </c>
      <c r="B45" s="278"/>
      <c r="C45" s="347" t="str">
        <f>C2</f>
        <v>инж. Атанас Тодоров</v>
      </c>
      <c r="D45" s="347"/>
      <c r="E45" s="347"/>
      <c r="F45" s="347"/>
      <c r="G45" s="347"/>
      <c r="H45" s="347"/>
      <c r="I45" s="347"/>
    </row>
    <row r="46" spans="1:9" ht="33.75" customHeight="1" thickBot="1" x14ac:dyDescent="0.25">
      <c r="A46" s="343" t="s">
        <v>246</v>
      </c>
      <c r="B46" s="343"/>
      <c r="C46" s="343"/>
      <c r="D46" s="343"/>
      <c r="E46" s="343"/>
      <c r="F46" s="343"/>
      <c r="G46" s="343"/>
      <c r="H46" s="343"/>
      <c r="I46" s="343"/>
    </row>
    <row r="47" spans="1:9" ht="20.25" thickBot="1" x14ac:dyDescent="0.4">
      <c r="A47" s="289" t="s">
        <v>247</v>
      </c>
      <c r="B47" s="289"/>
      <c r="C47" s="289"/>
      <c r="D47" s="289"/>
      <c r="E47" s="290"/>
      <c r="F47" s="295">
        <f>I28</f>
        <v>168.83333333333334</v>
      </c>
      <c r="G47" s="291" t="s">
        <v>3</v>
      </c>
      <c r="H47" s="292"/>
      <c r="I47" s="293"/>
    </row>
    <row r="48" spans="1:9" x14ac:dyDescent="0.2">
      <c r="A48" s="8"/>
      <c r="B48" s="8"/>
      <c r="C48" s="8"/>
      <c r="D48" s="8"/>
      <c r="E48" s="8"/>
      <c r="F48" s="8"/>
      <c r="G48" s="8"/>
      <c r="H48" s="8"/>
      <c r="I48" s="8"/>
    </row>
    <row r="49" spans="1:9" ht="13.5" x14ac:dyDescent="0.25">
      <c r="A49" s="344" t="s">
        <v>248</v>
      </c>
      <c r="B49" s="344"/>
      <c r="C49" s="345" t="s">
        <v>249</v>
      </c>
      <c r="D49" s="345"/>
      <c r="E49" s="294">
        <f>G5</f>
        <v>1</v>
      </c>
      <c r="F49" s="8"/>
      <c r="G49" s="8"/>
      <c r="H49" s="8"/>
      <c r="I49" s="8"/>
    </row>
    <row r="50" spans="1:9" x14ac:dyDescent="0.2">
      <c r="A50" s="8"/>
      <c r="B50" s="8"/>
      <c r="C50" s="8"/>
      <c r="D50" s="8"/>
      <c r="E50" s="8"/>
      <c r="F50" s="8"/>
      <c r="G50" s="8"/>
      <c r="H50" s="8"/>
      <c r="I50" s="8"/>
    </row>
    <row r="51" spans="1:9" x14ac:dyDescent="0.2">
      <c r="A51" s="331" t="s">
        <v>211</v>
      </c>
      <c r="B51" s="331"/>
      <c r="C51" s="8"/>
      <c r="D51" s="8"/>
      <c r="E51" s="277" t="s">
        <v>89</v>
      </c>
      <c r="F51" s="277"/>
      <c r="G51" s="8"/>
      <c r="H51" s="8"/>
      <c r="I51" s="8"/>
    </row>
    <row r="52" spans="1:9" x14ac:dyDescent="0.2">
      <c r="A52" s="281"/>
      <c r="B52" s="346" t="str">
        <f>C2</f>
        <v>инж. Атанас Тодоров</v>
      </c>
      <c r="C52" s="346"/>
      <c r="D52" s="346"/>
      <c r="E52" s="8"/>
      <c r="F52" s="346" t="str">
        <f>C1</f>
        <v>Радостина</v>
      </c>
      <c r="G52" s="346"/>
      <c r="H52" s="346"/>
      <c r="I52" s="346"/>
    </row>
    <row r="53" spans="1:9" x14ac:dyDescent="0.2">
      <c r="A53" s="8"/>
      <c r="B53" s="8"/>
      <c r="C53" s="8"/>
      <c r="D53" s="8"/>
      <c r="E53" s="8"/>
      <c r="F53" s="8"/>
      <c r="G53" s="8"/>
      <c r="H53" s="8"/>
      <c r="I53" s="8"/>
    </row>
  </sheetData>
  <mergeCells count="43">
    <mergeCell ref="A14:I14"/>
    <mergeCell ref="C1:I1"/>
    <mergeCell ref="C2:I2"/>
    <mergeCell ref="C3:I3"/>
    <mergeCell ref="C5:F5"/>
    <mergeCell ref="D7:F7"/>
    <mergeCell ref="B9:C9"/>
    <mergeCell ref="D9:G9"/>
    <mergeCell ref="A11:B11"/>
    <mergeCell ref="D11:E11"/>
    <mergeCell ref="G11:H11"/>
    <mergeCell ref="B13:C13"/>
    <mergeCell ref="F13:I13"/>
    <mergeCell ref="B26:E26"/>
    <mergeCell ref="A15:E15"/>
    <mergeCell ref="F15:I15"/>
    <mergeCell ref="A16:I16"/>
    <mergeCell ref="A17:I17"/>
    <mergeCell ref="A18:I18"/>
    <mergeCell ref="A20:I20"/>
    <mergeCell ref="B21:E21"/>
    <mergeCell ref="B23:E23"/>
    <mergeCell ref="B24:E24"/>
    <mergeCell ref="B25:E25"/>
    <mergeCell ref="C45:I45"/>
    <mergeCell ref="B27:E27"/>
    <mergeCell ref="A28:H28"/>
    <mergeCell ref="A29:I29"/>
    <mergeCell ref="F31:H31"/>
    <mergeCell ref="D37:E37"/>
    <mergeCell ref="A39:E39"/>
    <mergeCell ref="F39:I39"/>
    <mergeCell ref="A41:B41"/>
    <mergeCell ref="D41:E41"/>
    <mergeCell ref="G41:H41"/>
    <mergeCell ref="C43:D43"/>
    <mergeCell ref="C44:I44"/>
    <mergeCell ref="A46:I46"/>
    <mergeCell ref="A49:B49"/>
    <mergeCell ref="C49:D49"/>
    <mergeCell ref="A51:B51"/>
    <mergeCell ref="B52:D52"/>
    <mergeCell ref="F52:I52"/>
  </mergeCells>
  <dataValidations count="2">
    <dataValidation type="list" allowBlank="1" showInputMessage="1" showErrorMessage="1" sqref="G25:G27">
      <formula1>"ДА,НЕ"</formula1>
    </dataValidation>
    <dataValidation type="list" allowBlank="1" showInputMessage="1" showErrorMessage="1" sqref="D9:G9">
      <formula1>"АВТОРСКИ НАДЗОР,ТЕХНИЧЕСКА КОНСУЛТАЦИЯ,ТЕХНИЧЕСКИ СЪВЕТ,ЕКСПЕРТИЗА,ПРИЕМАТЕЛНА КОМИСИЯ,РАБОТНА СРЕЩА,ТЕХНИЧЕСКА ПОМОЩ"</formula1>
    </dataValidation>
  </dataValidations>
  <printOptions horizontalCentered="1"/>
  <pageMargins left="1.1811023622047245" right="0.39370078740157483" top="0.98425196850393704" bottom="0.59055118110236227" header="0.39370078740157483" footer="0.19685039370078741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Хонорар СМЕТКА</vt:lpstr>
      <vt:lpstr>Доп_разходи</vt:lpstr>
      <vt:lpstr>Коефициенти</vt:lpstr>
      <vt:lpstr>Становища и други</vt:lpstr>
      <vt:lpstr>DataHon</vt:lpstr>
      <vt:lpstr>Авторски</vt:lpstr>
    </vt:vector>
  </TitlesOfParts>
  <Company>RPS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Atanas Todorov</dc:creator>
  <cp:lastModifiedBy>Radostina Bogdanova</cp:lastModifiedBy>
  <cp:lastPrinted>2019-02-24T20:41:56Z</cp:lastPrinted>
  <dcterms:created xsi:type="dcterms:W3CDTF">2005-03-23T05:34:34Z</dcterms:created>
  <dcterms:modified xsi:type="dcterms:W3CDTF">2019-07-17T18:34:45Z</dcterms:modified>
</cp:coreProperties>
</file>